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N Dec 06" sheetId="1" r:id="rId1"/>
  </sheets>
  <definedNames>
    <definedName name="_xlnm.Print_Area" localSheetId="0">'PN Dec 06'!$A$1:$V$60</definedName>
  </definedNames>
  <calcPr fullCalcOnLoad="1"/>
</workbook>
</file>

<file path=xl/sharedStrings.xml><?xml version="1.0" encoding="utf-8"?>
<sst xmlns="http://schemas.openxmlformats.org/spreadsheetml/2006/main" count="222" uniqueCount="155">
  <si>
    <t>CENTURY TEXTILES AND INDUSTRIES LIMITED
:  2  :</t>
  </si>
  <si>
    <t>1)</t>
  </si>
  <si>
    <t>The above results have been reviewed and recommended for adoption by the Audit Committee to the Board of Directors and have been approved by the Board at its meeting held on 25th January, 2007. The Statutory Auditors have carried out a limited review of the above financial results and their report contains no qualification.</t>
  </si>
  <si>
    <t>2)</t>
  </si>
  <si>
    <t>3)</t>
  </si>
  <si>
    <t xml:space="preserve">b) Under the accounting treatment permitted by the revised Accounting Standard  - 15 on Employee Benefits, payments under the VRS will be charged to expenditure over the four accounting years ending 31st March, 2010.  On this basis, the amount to be charged in the accounts for the year ending 31st March 2007 is Rs.71.31 crore of which the proportionate amount upto 31st Dec. 2006, Rs.53.48 crore has been charged in the current quarter and Rs.17.83 crore will be charged in the quarter ending 31st March 2007.   In addition an amount of Rs.3.44 crore has been charged in previous quarters in respect of a prior VRS.    </t>
  </si>
  <si>
    <t xml:space="preserve">c) Consequent on the acceptance of the VRS, certain gratuity and other exits payments have been made, amounting in total to Rs.61.26 crore. Since this liability crystallised in November – December 2006, the Company has charged half the amount viz. Rs.30.63 crore to the accounts for the current quarter and the balance of Rs.30.63 crore will be charged in the succeeding quarter. </t>
  </si>
  <si>
    <t xml:space="preserve">d) As a result of the virtual cessation of manufacturing operations at the Textile Mill at Worli and the charges mentioned in 2(b) and 2(c) above, the results for the quarter and nine months ended 31st December 2006 are not comparable with those of prior corresponding periods. </t>
  </si>
  <si>
    <t xml:space="preserve">contd…3          </t>
  </si>
  <si>
    <t>The Accounting Standard 15 (Revised 2005) – Employee Benefits issued by the Institute of Chartered Accountants of India has become mandatory w.e.f. 1st April, 2006. Any additional obligation of the Company on account of above revised Accounting Standard will be recognised at the year end and the Company’s obligation prior to 1st April,2006 will be adjusted against the General Reserve.</t>
  </si>
  <si>
    <t>4)</t>
  </si>
  <si>
    <t>5)</t>
  </si>
  <si>
    <t xml:space="preserve"> Information on investor complaints for the quarter – (Nos.) : Opening balance – 0, New – 33, Disposals – 33, Closing balance – 0.</t>
  </si>
  <si>
    <t>Previous periods’ figures have been regrouped / recast wherever necessary.</t>
  </si>
  <si>
    <t xml:space="preserve">Place :  Mumbai </t>
  </si>
  <si>
    <t>Date  :  25-01-2007</t>
  </si>
  <si>
    <t>By Order of the Board</t>
  </si>
  <si>
    <t>For Century Textiles and Industries Ltd</t>
  </si>
  <si>
    <t xml:space="preserve">         B.L. Jain</t>
  </si>
  <si>
    <t>Wholetime Director</t>
  </si>
  <si>
    <t xml:space="preserve">a) A Voluntary Retirement Scheme (VRS) was offered to the workers and staff at the Company’s Textile Mill at Worli, Mumbai during the current quarter.  About 6300 workers and staff out of about 6600 having opted to accept the VRS offered, the manufacturing operations at this mill have become virtually stagnant.  The Revenue and Results relating to the said Textile Mill at Worli included in the Segment are as under :-
                                                                                       (Rs. in crore)
                           3 Months ended                                  9 Months ended
                           31.12. 2006                                           31.12.2006
a) Revenue                 43.36                                                 147.04
b) Results (Loss)       (29.74)                                                 (45.41)
</t>
  </si>
  <si>
    <t>1.</t>
  </si>
  <si>
    <t>2.</t>
  </si>
  <si>
    <t>3.</t>
  </si>
  <si>
    <t>Total Expenditure</t>
  </si>
  <si>
    <t>a)</t>
  </si>
  <si>
    <t>b)</t>
  </si>
  <si>
    <t>c)</t>
  </si>
  <si>
    <t>Staff Cost</t>
  </si>
  <si>
    <t>d)</t>
  </si>
  <si>
    <t>4.</t>
  </si>
  <si>
    <t>5.</t>
  </si>
  <si>
    <t>6.</t>
  </si>
  <si>
    <t>7.</t>
  </si>
  <si>
    <t>8.</t>
  </si>
  <si>
    <t>9.</t>
  </si>
  <si>
    <t>f)</t>
  </si>
  <si>
    <t>g)</t>
  </si>
  <si>
    <t>e)</t>
  </si>
  <si>
    <t>Stores &amp; Spare parts consumed</t>
  </si>
  <si>
    <t>Power, Fuel &amp; Water</t>
  </si>
  <si>
    <t>Interest (Net)</t>
  </si>
  <si>
    <t>Net Sales/Income from operations</t>
  </si>
  <si>
    <t>ended on</t>
  </si>
  <si>
    <t>Consumption of raw materials</t>
  </si>
  <si>
    <t>(Increase)/Decrease in stock in trade</t>
  </si>
  <si>
    <t>Total</t>
  </si>
  <si>
    <t>Capital Employed</t>
  </si>
  <si>
    <t>Segmentwise Revenue, Results and Capital Employed, under Clause 41 of the</t>
  </si>
  <si>
    <t xml:space="preserve">Depreciation </t>
  </si>
  <si>
    <t>3 months</t>
  </si>
  <si>
    <t>Corresponding</t>
  </si>
  <si>
    <t>3 months in the</t>
  </si>
  <si>
    <t>previous year</t>
  </si>
  <si>
    <t>(Audited)</t>
  </si>
  <si>
    <t>Cement</t>
  </si>
  <si>
    <t>Accounting</t>
  </si>
  <si>
    <t>year ended</t>
  </si>
  <si>
    <t>No. of Shares ...............</t>
  </si>
  <si>
    <t>Percentage of Shareholding .............</t>
  </si>
  <si>
    <t xml:space="preserve">Segment Revenue : </t>
  </si>
  <si>
    <t>Less:</t>
  </si>
  <si>
    <t>i.   Interest</t>
  </si>
  <si>
    <t xml:space="preserve">    net of un-allocable income</t>
  </si>
  <si>
    <t xml:space="preserve">Segment Results : </t>
  </si>
  <si>
    <t>15.</t>
  </si>
  <si>
    <t xml:space="preserve">Paid-up equity share capital </t>
  </si>
  <si>
    <t>(Segment Assets-Segment Liabilities)</t>
  </si>
  <si>
    <t>*</t>
  </si>
  <si>
    <t>Less: Inter segment Revenue</t>
  </si>
  <si>
    <t>CENTURY  TEXTILES  AND  INDUSTRIES  LIMITED</t>
  </si>
  <si>
    <t>"Textiles" include Yarn, Cloth, Denim Cloth, Viscose Filament Yarn and Tyre Yarn</t>
  </si>
  <si>
    <t>**</t>
  </si>
  <si>
    <t>Freight, Forwarding, Octroi,  etc.</t>
  </si>
  <si>
    <t xml:space="preserve">Net after Inter segment Revenue </t>
  </si>
  <si>
    <t>13.</t>
  </si>
  <si>
    <t>12.</t>
  </si>
  <si>
    <t>14.</t>
  </si>
  <si>
    <t>ii. Other un-allocable expenditure</t>
  </si>
  <si>
    <t xml:space="preserve">Net adjustments including arrears of </t>
  </si>
  <si>
    <t>depreciation, in respect of earlier years</t>
  </si>
  <si>
    <t>decrease</t>
  </si>
  <si>
    <t>over prev.</t>
  </si>
  <si>
    <t>quarter</t>
  </si>
  <si>
    <t xml:space="preserve">Net Profit </t>
  </si>
  <si>
    <t>Net sales / Income from operations</t>
  </si>
  <si>
    <t>16.</t>
  </si>
  <si>
    <t>(Net Sales / Income from operations)</t>
  </si>
  <si>
    <t>Less:  Excise Duty</t>
  </si>
  <si>
    <t>Sales / Income from operations</t>
  </si>
  <si>
    <t>Regd. Office:  Century Bhavan, Dr. Annie Besant Road, Worli, Mumbai -  400030.</t>
  </si>
  <si>
    <t xml:space="preserve">Others **  </t>
  </si>
  <si>
    <t>@</t>
  </si>
  <si>
    <t>Sub-Total</t>
  </si>
  <si>
    <t>Pulp and Paper  @</t>
  </si>
  <si>
    <t>"Pulp and Paper" include Pulp and Writing &amp; Printing Paper</t>
  </si>
  <si>
    <t>Previous</t>
  </si>
  <si>
    <t>(Rs.in Crore)</t>
  </si>
  <si>
    <t>10.</t>
  </si>
  <si>
    <t>Contd…..2</t>
  </si>
  <si>
    <t>Provision for Taxation :</t>
  </si>
  <si>
    <t xml:space="preserve">Current Tax </t>
  </si>
  <si>
    <t>Fringe Benefit Tax</t>
  </si>
  <si>
    <t xml:space="preserve">Add / ( Less ) :  </t>
  </si>
  <si>
    <t>1.  Inter Segment Profit</t>
  </si>
  <si>
    <t>on 31.03.2006</t>
  </si>
  <si>
    <t>Profit / ( Loss ) after depreciation</t>
  </si>
  <si>
    <t xml:space="preserve">UNAUDITED FINANCIAL RESULTS </t>
  </si>
  <si>
    <t xml:space="preserve">Deferred Tax  </t>
  </si>
  <si>
    <t xml:space="preserve">"Others" include Salt, Chemicals,Floriculture, etc.  </t>
  </si>
  <si>
    <t>$</t>
  </si>
  <si>
    <t>Shipping $</t>
  </si>
  <si>
    <t xml:space="preserve">Shipping operations were discontinued in the previous year </t>
  </si>
  <si>
    <t>Aggregate of Public Shareholding</t>
  </si>
  <si>
    <t>5,33,05,750</t>
  </si>
  <si>
    <t xml:space="preserve">Other Income </t>
  </si>
  <si>
    <t>%</t>
  </si>
  <si>
    <t xml:space="preserve"> increase/</t>
  </si>
  <si>
    <t>FOR THE QUARTER ENDED 31ST DECEMBER , 2006</t>
  </si>
  <si>
    <t>Listing Agreement for the quarter ended 31st December, 2006</t>
  </si>
  <si>
    <t>31.12.2006</t>
  </si>
  <si>
    <t>31.12.2005</t>
  </si>
  <si>
    <t>9 months</t>
  </si>
  <si>
    <t>9 months in the</t>
  </si>
  <si>
    <t>Reserves excluding revaluation reserves</t>
  </si>
  <si>
    <t xml:space="preserve"> (Face value: Rs.10/- per Share)</t>
  </si>
  <si>
    <t xml:space="preserve"> (as per Balance Sheet)</t>
  </si>
  <si>
    <t>Basic and Diluted Earnings per share</t>
  </si>
  <si>
    <t>in Rs. - Not annualised :</t>
  </si>
  <si>
    <t>17.</t>
  </si>
  <si>
    <t>18.</t>
  </si>
  <si>
    <t>11a</t>
  </si>
  <si>
    <t>11b</t>
  </si>
  <si>
    <t>Textiles * { see note 2(a) }</t>
  </si>
  <si>
    <t xml:space="preserve">Payments under Voluntary Retirement </t>
  </si>
  <si>
    <t>Scheme ( VRS ) { see note 2 (b) }</t>
  </si>
  <si>
    <t>Other expenditure</t>
  </si>
  <si>
    <t>Gratuity, Exit payments, etc. {see note 2 (c)}</t>
  </si>
  <si>
    <t>2.  Surplus on sale of Ship</t>
  </si>
  <si>
    <t>5,34,02,770</t>
  </si>
  <si>
    <t>5,14,52,610</t>
  </si>
  <si>
    <t>but before Taxation</t>
  </si>
  <si>
    <t xml:space="preserve">but before Interest, VRS, Gratuity, Exit </t>
  </si>
  <si>
    <t>payments, etc. and Taxation</t>
  </si>
  <si>
    <t>Profit before VRS, Gratuity, Exit payments,</t>
  </si>
  <si>
    <t>etc. and Taxation</t>
  </si>
  <si>
    <t xml:space="preserve">Profit after VRS and Gratuity, Exit payments, </t>
  </si>
  <si>
    <t>etc. but before Taxation</t>
  </si>
  <si>
    <t xml:space="preserve">a) Excluding VRS, Gratuity, Exit payments, etc. </t>
  </si>
  <si>
    <t xml:space="preserve">b) Including VRS, Gratuity, Exit payments, etc. </t>
  </si>
  <si>
    <t>Gross Profit before Depreciation, VRS, Gratuity,</t>
  </si>
  <si>
    <t>Exit payments, etc.  and Taxation (3+4-5-6)</t>
  </si>
  <si>
    <t>Profit after Depreciation but before VRS, Gratuity,</t>
  </si>
  <si>
    <t>Exit payments, etc.  and Taxation (7-8-9)</t>
  </si>
  <si>
    <t xml:space="preserve">Profit after VRS, Gratuity, Exit payments, etc.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</si>
</sst>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0.00\)"/>
    <numFmt numFmtId="174" formatCode="0.00_);[Red]\(0.00\)"/>
    <numFmt numFmtId="175" formatCode="0.00;[Red]0.00"/>
    <numFmt numFmtId="176" formatCode="_(* #,##0.0_);_(* \(#,##0.0\);_(* &quot;-&quot;_);_(@_)"/>
    <numFmt numFmtId="177" formatCode="_(* #,##0.00_);_(* \(#,##0.00\);_(*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9">
    <font>
      <sz val="10"/>
      <name val="Arial"/>
      <family val="0"/>
    </font>
    <font>
      <b/>
      <sz val="10"/>
      <name val="Arial"/>
      <family val="2"/>
    </font>
    <font>
      <b/>
      <u val="single"/>
      <sz val="10"/>
      <name val="Arial"/>
      <family val="2"/>
    </font>
    <font>
      <u val="single"/>
      <sz val="10"/>
      <name val="Arial"/>
      <family val="2"/>
    </font>
    <font>
      <sz val="9"/>
      <name val="Arial"/>
      <family val="2"/>
    </font>
    <font>
      <u val="single"/>
      <sz val="10"/>
      <color indexed="12"/>
      <name val="Arial"/>
      <family val="0"/>
    </font>
    <font>
      <u val="single"/>
      <sz val="10"/>
      <color indexed="36"/>
      <name val="Arial"/>
      <family val="0"/>
    </font>
    <font>
      <sz val="8"/>
      <name val="Arial"/>
      <family val="0"/>
    </font>
    <font>
      <u val="single"/>
      <sz val="13"/>
      <name val="Times New Roman"/>
      <family val="1"/>
    </font>
  </fonts>
  <fills count="2">
    <fill>
      <patternFill/>
    </fill>
    <fill>
      <patternFill patternType="gray125"/>
    </fill>
  </fills>
  <borders count="15">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173" fontId="0" fillId="0" borderId="1" xfId="0" applyNumberFormat="1" applyFont="1" applyBorder="1" applyAlignment="1">
      <alignment/>
    </xf>
    <xf numFmtId="2" fontId="0" fillId="0" borderId="2" xfId="0" applyNumberFormat="1" applyFont="1" applyBorder="1" applyAlignment="1">
      <alignment/>
    </xf>
    <xf numFmtId="43" fontId="0" fillId="0" borderId="1" xfId="15" applyFont="1" applyBorder="1" applyAlignment="1">
      <alignment/>
    </xf>
    <xf numFmtId="2" fontId="0" fillId="0" borderId="1" xfId="0" applyNumberFormat="1" applyFont="1" applyBorder="1" applyAlignment="1">
      <alignment horizontal="right"/>
    </xf>
    <xf numFmtId="10" fontId="0" fillId="0" borderId="1" xfId="0" applyNumberFormat="1" applyFont="1" applyBorder="1" applyAlignment="1" quotePrefix="1">
      <alignment horizontal="right"/>
    </xf>
    <xf numFmtId="2" fontId="0" fillId="0" borderId="3" xfId="0" applyNumberFormat="1" applyFont="1" applyBorder="1" applyAlignment="1">
      <alignment/>
    </xf>
    <xf numFmtId="2" fontId="0" fillId="0" borderId="4" xfId="0" applyNumberFormat="1" applyFont="1" applyBorder="1" applyAlignment="1">
      <alignment/>
    </xf>
    <xf numFmtId="173" fontId="0" fillId="0" borderId="2" xfId="15" applyNumberFormat="1" applyFont="1" applyBorder="1" applyAlignment="1">
      <alignment/>
    </xf>
    <xf numFmtId="173" fontId="0" fillId="0" borderId="3" xfId="0" applyNumberFormat="1" applyFont="1" applyBorder="1" applyAlignment="1">
      <alignment/>
    </xf>
    <xf numFmtId="0" fontId="0" fillId="0" borderId="1" xfId="0" applyNumberFormat="1" applyFont="1" applyBorder="1" applyAlignment="1">
      <alignment/>
    </xf>
    <xf numFmtId="2" fontId="0" fillId="0" borderId="2" xfId="0" applyNumberFormat="1" applyFont="1" applyBorder="1" applyAlignment="1">
      <alignment horizontal="right"/>
    </xf>
    <xf numFmtId="10" fontId="0" fillId="0" borderId="2" xfId="0" applyNumberFormat="1" applyFont="1" applyBorder="1" applyAlignment="1" quotePrefix="1">
      <alignment horizontal="right"/>
    </xf>
    <xf numFmtId="0" fontId="0" fillId="0" borderId="1" xfId="0" applyFont="1" applyBorder="1" applyAlignment="1">
      <alignment/>
    </xf>
    <xf numFmtId="0" fontId="0" fillId="0" borderId="0" xfId="0" applyFont="1" applyBorder="1" applyAlignment="1">
      <alignment/>
    </xf>
    <xf numFmtId="0" fontId="1"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Font="1" applyAlignment="1">
      <alignment horizontal="centerContinuous"/>
    </xf>
    <xf numFmtId="0" fontId="1" fillId="0" borderId="0" xfId="0" applyFont="1" applyAlignment="1">
      <alignment horizontal="centerContinuous"/>
    </xf>
    <xf numFmtId="0" fontId="0" fillId="0" borderId="0" xfId="0" applyFont="1" applyBorder="1" applyAlignment="1">
      <alignment horizontal="centerContinuous"/>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2" xfId="0" applyFont="1" applyBorder="1" applyAlignment="1">
      <alignment/>
    </xf>
    <xf numFmtId="0" fontId="0" fillId="0" borderId="9" xfId="0" applyFont="1" applyBorder="1" applyAlignment="1">
      <alignment/>
    </xf>
    <xf numFmtId="0" fontId="0" fillId="0" borderId="0" xfId="0" applyFont="1" applyBorder="1" applyAlignment="1" quotePrefix="1">
      <alignment horizontal="left"/>
    </xf>
    <xf numFmtId="0" fontId="0" fillId="0" borderId="1"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3" xfId="0" applyFont="1" applyBorder="1" applyAlignment="1">
      <alignment horizontal="center"/>
    </xf>
    <xf numFmtId="0" fontId="0" fillId="0" borderId="6" xfId="0" applyFont="1" applyBorder="1" applyAlignment="1" quotePrefix="1">
      <alignment horizontal="center"/>
    </xf>
    <xf numFmtId="0" fontId="0" fillId="0" borderId="9" xfId="0" applyFont="1" applyBorder="1" applyAlignment="1" quotePrefix="1">
      <alignment horizontal="center"/>
    </xf>
    <xf numFmtId="2" fontId="0" fillId="0" borderId="2" xfId="0" applyNumberFormat="1" applyFont="1" applyBorder="1" applyAlignment="1">
      <alignment horizontal="left"/>
    </xf>
    <xf numFmtId="2" fontId="0" fillId="0" borderId="0" xfId="0" applyNumberFormat="1" applyFont="1" applyBorder="1" applyAlignment="1">
      <alignment/>
    </xf>
    <xf numFmtId="2" fontId="0" fillId="0" borderId="11" xfId="0" applyNumberFormat="1" applyFont="1" applyBorder="1" applyAlignment="1">
      <alignment/>
    </xf>
    <xf numFmtId="2" fontId="0" fillId="0" borderId="2" xfId="0" applyNumberFormat="1" applyFont="1" applyBorder="1" applyAlignment="1" quotePrefix="1">
      <alignment horizontal="left"/>
    </xf>
    <xf numFmtId="0" fontId="0" fillId="0" borderId="0" xfId="0" applyFont="1" applyBorder="1" applyAlignment="1">
      <alignment horizontal="left"/>
    </xf>
    <xf numFmtId="0" fontId="0" fillId="0" borderId="2" xfId="0" applyFont="1" applyBorder="1" applyAlignment="1" quotePrefix="1">
      <alignment horizontal="left"/>
    </xf>
    <xf numFmtId="0" fontId="1" fillId="0" borderId="0" xfId="0" applyFont="1" applyAlignment="1">
      <alignment horizontal="left"/>
    </xf>
    <xf numFmtId="0" fontId="0" fillId="0" borderId="10" xfId="0" applyFont="1" applyBorder="1" applyAlignment="1">
      <alignment horizontal="center"/>
    </xf>
    <xf numFmtId="0" fontId="0" fillId="0" borderId="5" xfId="0" applyFont="1" applyBorder="1" applyAlignment="1" quotePrefix="1">
      <alignment horizontal="left"/>
    </xf>
    <xf numFmtId="0" fontId="1" fillId="0" borderId="0" xfId="0" applyFont="1" applyAlignment="1" quotePrefix="1">
      <alignment horizontal="center"/>
    </xf>
    <xf numFmtId="0" fontId="0" fillId="0" borderId="0" xfId="0" applyFont="1" applyAlignment="1" quotePrefix="1">
      <alignment horizontal="center"/>
    </xf>
    <xf numFmtId="0" fontId="0" fillId="0" borderId="0" xfId="0" applyFont="1" applyAlignment="1">
      <alignment horizontal="left"/>
    </xf>
    <xf numFmtId="0" fontId="0" fillId="0" borderId="0" xfId="0" applyFont="1" applyAlignment="1" quotePrefix="1">
      <alignment horizontal="left"/>
    </xf>
    <xf numFmtId="0" fontId="0" fillId="0" borderId="0" xfId="0" applyFont="1" applyBorder="1" applyAlignment="1">
      <alignment horizontal="left" vertical="top"/>
    </xf>
    <xf numFmtId="0" fontId="0" fillId="0" borderId="0" xfId="0" applyFont="1" applyBorder="1" applyAlignment="1">
      <alignment vertical="top"/>
    </xf>
    <xf numFmtId="0" fontId="0" fillId="0" borderId="2" xfId="0" applyFont="1" applyBorder="1" applyAlignment="1">
      <alignment vertical="top"/>
    </xf>
    <xf numFmtId="2" fontId="0" fillId="0" borderId="1" xfId="0" applyNumberFormat="1" applyFont="1" applyBorder="1" applyAlignment="1">
      <alignment vertical="top"/>
    </xf>
    <xf numFmtId="0" fontId="0" fillId="0" borderId="9" xfId="0" applyFont="1" applyBorder="1" applyAlignment="1">
      <alignment vertical="top"/>
    </xf>
    <xf numFmtId="2" fontId="0" fillId="0" borderId="0" xfId="0" applyNumberFormat="1" applyFont="1" applyBorder="1" applyAlignment="1">
      <alignment vertical="top"/>
    </xf>
    <xf numFmtId="2" fontId="0" fillId="0" borderId="3" xfId="0" applyNumberFormat="1" applyFont="1" applyBorder="1" applyAlignment="1">
      <alignment vertical="top"/>
    </xf>
    <xf numFmtId="0" fontId="4" fillId="0" borderId="1" xfId="0" applyFont="1" applyBorder="1" applyAlignment="1">
      <alignment horizontal="center"/>
    </xf>
    <xf numFmtId="43" fontId="0" fillId="0" borderId="9" xfId="15" applyFont="1" applyBorder="1" applyAlignment="1">
      <alignment/>
    </xf>
    <xf numFmtId="0" fontId="0" fillId="0" borderId="0" xfId="0" applyFont="1" applyBorder="1" applyAlignment="1">
      <alignment/>
    </xf>
    <xf numFmtId="0" fontId="0" fillId="0" borderId="2" xfId="0" applyFont="1" applyBorder="1" applyAlignment="1">
      <alignment/>
    </xf>
    <xf numFmtId="2" fontId="0" fillId="0" borderId="1" xfId="0" applyNumberFormat="1" applyFont="1" applyBorder="1" applyAlignment="1">
      <alignment/>
    </xf>
    <xf numFmtId="2" fontId="0" fillId="0" borderId="2" xfId="0" applyNumberFormat="1" applyFont="1" applyBorder="1" applyAlignment="1">
      <alignment/>
    </xf>
    <xf numFmtId="43" fontId="0" fillId="0" borderId="2" xfId="15" applyFont="1" applyBorder="1" applyAlignment="1">
      <alignment/>
    </xf>
    <xf numFmtId="0" fontId="1" fillId="0" borderId="11" xfId="0" applyFont="1" applyBorder="1" applyAlignment="1">
      <alignment/>
    </xf>
    <xf numFmtId="2" fontId="0" fillId="0" borderId="2" xfId="0" applyNumberFormat="1" applyFont="1" applyBorder="1" applyAlignment="1">
      <alignment horizontal="left" vertical="top"/>
    </xf>
    <xf numFmtId="2" fontId="0" fillId="0" borderId="9" xfId="0" applyNumberFormat="1" applyFont="1" applyBorder="1" applyAlignment="1">
      <alignment/>
    </xf>
    <xf numFmtId="173" fontId="0" fillId="0" borderId="1" xfId="15" applyNumberFormat="1" applyFont="1" applyBorder="1" applyAlignment="1">
      <alignment/>
    </xf>
    <xf numFmtId="43" fontId="0" fillId="0" borderId="11" xfId="15" applyFont="1" applyBorder="1" applyAlignment="1">
      <alignment/>
    </xf>
    <xf numFmtId="0" fontId="1" fillId="0" borderId="12" xfId="0" applyFont="1" applyBorder="1" applyAlignment="1">
      <alignment horizontal="center"/>
    </xf>
    <xf numFmtId="0" fontId="0" fillId="0" borderId="2"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173" fontId="1" fillId="0" borderId="8" xfId="0" applyNumberFormat="1" applyFont="1" applyBorder="1" applyAlignment="1">
      <alignment horizontal="center"/>
    </xf>
    <xf numFmtId="173" fontId="1" fillId="0" borderId="3" xfId="0" applyNumberFormat="1" applyFont="1" applyBorder="1" applyAlignment="1">
      <alignment horizontal="center"/>
    </xf>
    <xf numFmtId="173" fontId="1" fillId="0" borderId="1" xfId="0" applyNumberFormat="1" applyFont="1" applyBorder="1" applyAlignment="1">
      <alignment horizontal="center"/>
    </xf>
    <xf numFmtId="173" fontId="1" fillId="0" borderId="1" xfId="0" applyNumberFormat="1" applyFont="1" applyBorder="1" applyAlignment="1">
      <alignment horizontal="center" vertical="top"/>
    </xf>
    <xf numFmtId="0" fontId="1" fillId="0" borderId="9" xfId="0" applyFont="1" applyBorder="1" applyAlignment="1">
      <alignment horizontal="center"/>
    </xf>
    <xf numFmtId="173" fontId="1" fillId="0" borderId="1" xfId="0" applyNumberFormat="1" applyFont="1" applyBorder="1" applyAlignment="1">
      <alignment horizontal="center" vertical="justify"/>
    </xf>
    <xf numFmtId="173" fontId="1" fillId="0" borderId="13" xfId="0" applyNumberFormat="1" applyFont="1" applyBorder="1" applyAlignment="1">
      <alignment horizontal="center"/>
    </xf>
    <xf numFmtId="0" fontId="1" fillId="0" borderId="6" xfId="0" applyFont="1" applyBorder="1" applyAlignment="1">
      <alignment horizontal="center"/>
    </xf>
    <xf numFmtId="2" fontId="1" fillId="0" borderId="1" xfId="0" applyNumberFormat="1" applyFont="1" applyBorder="1" applyAlignment="1">
      <alignment horizontal="center"/>
    </xf>
    <xf numFmtId="2" fontId="1" fillId="0" borderId="1" xfId="0" applyNumberFormat="1" applyFont="1" applyBorder="1" applyAlignment="1">
      <alignment horizontal="center" vertical="top"/>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0" fillId="0" borderId="7" xfId="0" applyFont="1" applyBorder="1" applyAlignment="1" quotePrefix="1">
      <alignment horizontal="left"/>
    </xf>
    <xf numFmtId="0" fontId="0" fillId="0" borderId="2" xfId="0" applyFont="1" applyBorder="1" applyAlignment="1">
      <alignment horizontal="left"/>
    </xf>
    <xf numFmtId="2" fontId="0" fillId="0" borderId="5" xfId="0" applyNumberFormat="1" applyFont="1" applyBorder="1" applyAlignment="1">
      <alignment vertical="top"/>
    </xf>
    <xf numFmtId="173" fontId="0" fillId="0" borderId="12" xfId="15" applyNumberFormat="1" applyFont="1" applyBorder="1" applyAlignment="1">
      <alignment/>
    </xf>
    <xf numFmtId="173" fontId="0" fillId="0" borderId="6" xfId="15" applyNumberFormat="1" applyFont="1" applyBorder="1" applyAlignment="1">
      <alignment/>
    </xf>
    <xf numFmtId="173" fontId="0" fillId="0" borderId="3" xfId="15" applyNumberFormat="1" applyFont="1" applyBorder="1" applyAlignment="1">
      <alignment/>
    </xf>
    <xf numFmtId="173" fontId="0" fillId="0" borderId="10" xfId="15" applyNumberFormat="1" applyFont="1" applyBorder="1" applyAlignment="1">
      <alignment/>
    </xf>
    <xf numFmtId="173" fontId="0" fillId="0" borderId="2" xfId="15" applyNumberFormat="1" applyFont="1" applyBorder="1" applyAlignment="1">
      <alignment/>
    </xf>
    <xf numFmtId="173" fontId="0" fillId="0" borderId="2" xfId="15" applyNumberFormat="1" applyFont="1" applyBorder="1" applyAlignment="1">
      <alignment horizontal="right" vertical="top"/>
    </xf>
    <xf numFmtId="173" fontId="0" fillId="0" borderId="1" xfId="0" applyNumberFormat="1" applyFont="1" applyBorder="1" applyAlignment="1">
      <alignment horizontal="right"/>
    </xf>
    <xf numFmtId="173" fontId="0" fillId="0" borderId="2" xfId="0" applyNumberFormat="1" applyFont="1" applyBorder="1" applyAlignment="1">
      <alignment horizontal="right"/>
    </xf>
    <xf numFmtId="173" fontId="0" fillId="0" borderId="1" xfId="0" applyNumberFormat="1" applyFont="1" applyBorder="1" applyAlignment="1">
      <alignment vertical="top"/>
    </xf>
    <xf numFmtId="173" fontId="0" fillId="0" borderId="2" xfId="0" applyNumberFormat="1" applyFont="1" applyBorder="1" applyAlignment="1">
      <alignment/>
    </xf>
    <xf numFmtId="173" fontId="0" fillId="0" borderId="1" xfId="15" applyNumberFormat="1" applyFont="1" applyBorder="1" applyAlignment="1">
      <alignment vertical="top"/>
    </xf>
    <xf numFmtId="0" fontId="0" fillId="0" borderId="2" xfId="0" applyFont="1" applyBorder="1" applyAlignment="1">
      <alignment horizontal="left" vertical="top"/>
    </xf>
    <xf numFmtId="173" fontId="0" fillId="0" borderId="1" xfId="0" applyNumberFormat="1" applyFont="1" applyBorder="1" applyAlignment="1">
      <alignment/>
    </xf>
    <xf numFmtId="2" fontId="0" fillId="0" borderId="13" xfId="0" applyNumberFormat="1" applyFont="1" applyBorder="1" applyAlignment="1">
      <alignment vertical="top"/>
    </xf>
    <xf numFmtId="2" fontId="0" fillId="0" borderId="9" xfId="0" applyNumberFormat="1" applyFont="1" applyBorder="1" applyAlignment="1">
      <alignment vertical="top"/>
    </xf>
    <xf numFmtId="2" fontId="0" fillId="0" borderId="14" xfId="0" applyNumberFormat="1" applyFont="1" applyBorder="1" applyAlignment="1">
      <alignment vertical="top"/>
    </xf>
    <xf numFmtId="0" fontId="0" fillId="0" borderId="9" xfId="0" applyFont="1" applyBorder="1" applyAlignment="1" quotePrefix="1">
      <alignment horizontal="right"/>
    </xf>
    <xf numFmtId="2" fontId="0" fillId="0" borderId="9" xfId="0" applyNumberFormat="1" applyFont="1" applyBorder="1" applyAlignment="1">
      <alignment horizontal="right"/>
    </xf>
    <xf numFmtId="173" fontId="1" fillId="0" borderId="9" xfId="0" applyNumberFormat="1" applyFont="1" applyBorder="1" applyAlignment="1">
      <alignment horizontal="center"/>
    </xf>
    <xf numFmtId="0" fontId="1" fillId="0" borderId="9" xfId="0" applyFont="1" applyBorder="1" applyAlignment="1">
      <alignment/>
    </xf>
    <xf numFmtId="0" fontId="1" fillId="0" borderId="5" xfId="0" applyFont="1" applyBorder="1" applyAlignment="1">
      <alignment/>
    </xf>
    <xf numFmtId="0" fontId="2" fillId="0" borderId="9" xfId="0" applyFont="1" applyBorder="1" applyAlignment="1">
      <alignment horizontal="center"/>
    </xf>
    <xf numFmtId="2" fontId="0" fillId="0" borderId="2" xfId="0" applyNumberFormat="1" applyFont="1" applyBorder="1" applyAlignment="1">
      <alignment vertical="top"/>
    </xf>
    <xf numFmtId="0" fontId="0" fillId="0" borderId="6" xfId="0" applyFont="1" applyBorder="1" applyAlignment="1">
      <alignment horizontal="center"/>
    </xf>
    <xf numFmtId="0" fontId="0" fillId="0" borderId="11" xfId="0" applyFont="1" applyBorder="1" applyAlignment="1">
      <alignment vertical="top"/>
    </xf>
    <xf numFmtId="2" fontId="1" fillId="0" borderId="0" xfId="0" applyNumberFormat="1" applyFont="1" applyBorder="1" applyAlignment="1">
      <alignment horizontal="center"/>
    </xf>
    <xf numFmtId="2" fontId="1" fillId="0" borderId="0" xfId="0" applyNumberFormat="1" applyFont="1" applyBorder="1" applyAlignment="1" quotePrefix="1">
      <alignment horizontal="center"/>
    </xf>
    <xf numFmtId="2" fontId="1" fillId="0" borderId="0" xfId="0" applyNumberFormat="1" applyFont="1" applyBorder="1" applyAlignment="1" quotePrefix="1">
      <alignment horizontal="center" vertical="top"/>
    </xf>
    <xf numFmtId="173" fontId="1" fillId="0" borderId="10" xfId="0" applyNumberFormat="1" applyFont="1" applyBorder="1" applyAlignment="1">
      <alignment horizontal="center"/>
    </xf>
    <xf numFmtId="173" fontId="1" fillId="0" borderId="9" xfId="0" applyNumberFormat="1" applyFont="1" applyBorder="1" applyAlignment="1">
      <alignment horizontal="center" vertical="top"/>
    </xf>
    <xf numFmtId="2" fontId="0" fillId="0" borderId="12" xfId="0" applyNumberFormat="1" applyFont="1" applyBorder="1" applyAlignment="1">
      <alignment/>
    </xf>
    <xf numFmtId="173" fontId="0" fillId="0" borderId="1" xfId="15" applyNumberFormat="1" applyFont="1" applyBorder="1" applyAlignment="1">
      <alignment/>
    </xf>
    <xf numFmtId="0" fontId="0" fillId="0" borderId="0" xfId="0" applyFont="1" applyBorder="1" applyAlignment="1" quotePrefix="1">
      <alignment horizontal="center"/>
    </xf>
    <xf numFmtId="10" fontId="0" fillId="0" borderId="3" xfId="0" applyNumberFormat="1" applyFont="1" applyBorder="1" applyAlignment="1" quotePrefix="1">
      <alignment horizontal="right"/>
    </xf>
    <xf numFmtId="10" fontId="0" fillId="0" borderId="5" xfId="0" applyNumberFormat="1" applyFont="1" applyBorder="1" applyAlignment="1" quotePrefix="1">
      <alignment horizontal="right"/>
    </xf>
    <xf numFmtId="10" fontId="0" fillId="0" borderId="0" xfId="0" applyNumberFormat="1" applyFont="1" applyBorder="1" applyAlignment="1">
      <alignment/>
    </xf>
    <xf numFmtId="10" fontId="0" fillId="0" borderId="1" xfId="0" applyNumberFormat="1" applyFont="1" applyBorder="1" applyAlignment="1">
      <alignment/>
    </xf>
    <xf numFmtId="43" fontId="0" fillId="0" borderId="0" xfId="15" applyFont="1" applyBorder="1" applyAlignment="1">
      <alignment/>
    </xf>
    <xf numFmtId="0" fontId="0" fillId="0" borderId="1" xfId="0" applyFont="1" applyBorder="1" applyAlignment="1" quotePrefix="1">
      <alignment/>
    </xf>
    <xf numFmtId="0" fontId="0" fillId="0" borderId="3" xfId="0" applyFont="1" applyBorder="1" applyAlignment="1">
      <alignment/>
    </xf>
    <xf numFmtId="2" fontId="0" fillId="0" borderId="0" xfId="0" applyNumberFormat="1" applyFont="1" applyBorder="1" applyAlignment="1">
      <alignment/>
    </xf>
    <xf numFmtId="0" fontId="0" fillId="0" borderId="1" xfId="0" applyFont="1" applyBorder="1" applyAlignment="1">
      <alignment/>
    </xf>
    <xf numFmtId="43" fontId="0" fillId="0" borderId="3" xfId="15" applyFont="1" applyBorder="1" applyAlignment="1">
      <alignment/>
    </xf>
    <xf numFmtId="2" fontId="0" fillId="0" borderId="13" xfId="0" applyNumberFormat="1" applyFont="1" applyBorder="1" applyAlignment="1">
      <alignment/>
    </xf>
    <xf numFmtId="2" fontId="0" fillId="0" borderId="12" xfId="0" applyNumberFormat="1" applyFont="1" applyBorder="1" applyAlignment="1" quotePrefix="1">
      <alignment horizontal="right"/>
    </xf>
    <xf numFmtId="173" fontId="0" fillId="0" borderId="1" xfId="0" applyNumberFormat="1" applyFont="1" applyBorder="1" applyAlignment="1">
      <alignment horizontal="center"/>
    </xf>
    <xf numFmtId="0" fontId="1" fillId="0" borderId="1" xfId="0" applyFont="1" applyBorder="1" applyAlignment="1">
      <alignment/>
    </xf>
    <xf numFmtId="0" fontId="1" fillId="0" borderId="3" xfId="0" applyFont="1" applyBorder="1" applyAlignment="1">
      <alignment/>
    </xf>
    <xf numFmtId="10" fontId="1" fillId="0" borderId="1" xfId="0" applyNumberFormat="1" applyFont="1" applyBorder="1" applyAlignment="1">
      <alignment horizontal="center"/>
    </xf>
    <xf numFmtId="173" fontId="1" fillId="0" borderId="13" xfId="0" applyNumberFormat="1" applyFont="1" applyBorder="1" applyAlignment="1">
      <alignment horizontal="center" vertical="top"/>
    </xf>
    <xf numFmtId="0" fontId="0" fillId="0" borderId="12" xfId="0" applyFont="1" applyBorder="1" applyAlignment="1">
      <alignment horizontal="left"/>
    </xf>
    <xf numFmtId="173" fontId="1" fillId="0" borderId="12" xfId="0" applyNumberFormat="1" applyFont="1" applyBorder="1" applyAlignment="1">
      <alignment horizontal="center" vertical="top"/>
    </xf>
    <xf numFmtId="173" fontId="1" fillId="0" borderId="12" xfId="0" applyNumberFormat="1" applyFont="1" applyBorder="1" applyAlignment="1">
      <alignment horizontal="center"/>
    </xf>
    <xf numFmtId="2" fontId="0" fillId="0" borderId="13" xfId="0" applyNumberFormat="1" applyFont="1" applyBorder="1" applyAlignment="1" quotePrefix="1">
      <alignment horizontal="right"/>
    </xf>
    <xf numFmtId="2" fontId="0" fillId="0" borderId="6" xfId="0" applyNumberFormat="1" applyFont="1" applyBorder="1" applyAlignment="1" quotePrefix="1">
      <alignment horizontal="right"/>
    </xf>
    <xf numFmtId="2" fontId="0" fillId="0" borderId="0" xfId="0" applyNumberFormat="1" applyFont="1" applyBorder="1" applyAlignment="1">
      <alignment horizontal="left"/>
    </xf>
    <xf numFmtId="173" fontId="1" fillId="0" borderId="3" xfId="0" applyNumberFormat="1" applyFont="1" applyBorder="1" applyAlignment="1">
      <alignment horizontal="center" vertical="top"/>
    </xf>
    <xf numFmtId="0" fontId="0" fillId="0" borderId="0" xfId="0" applyFont="1" applyBorder="1" applyAlignment="1">
      <alignment horizontal="center"/>
    </xf>
    <xf numFmtId="43" fontId="0" fillId="0" borderId="1" xfId="15" applyFont="1" applyBorder="1" applyAlignment="1">
      <alignment vertical="top"/>
    </xf>
    <xf numFmtId="43" fontId="0" fillId="0" borderId="0" xfId="15" applyFont="1" applyBorder="1" applyAlignment="1">
      <alignment vertical="top"/>
    </xf>
    <xf numFmtId="43" fontId="0" fillId="0" borderId="2" xfId="15" applyFont="1" applyBorder="1" applyAlignment="1">
      <alignment vertical="top"/>
    </xf>
    <xf numFmtId="43" fontId="0" fillId="0" borderId="1" xfId="15" applyFont="1" applyBorder="1" applyAlignment="1">
      <alignment/>
    </xf>
    <xf numFmtId="43" fontId="0" fillId="0" borderId="2" xfId="15" applyFont="1" applyBorder="1" applyAlignment="1" quotePrefix="1">
      <alignment horizontal="right"/>
    </xf>
    <xf numFmtId="43" fontId="0" fillId="0" borderId="0" xfId="15" applyFont="1" applyBorder="1" applyAlignment="1" quotePrefix="1">
      <alignment horizontal="right"/>
    </xf>
    <xf numFmtId="43" fontId="0" fillId="0" borderId="1" xfId="15" applyFont="1" applyBorder="1" applyAlignment="1" quotePrefix="1">
      <alignment horizontal="left"/>
    </xf>
    <xf numFmtId="43" fontId="0" fillId="0" borderId="9" xfId="15" applyFont="1" applyBorder="1" applyAlignment="1" quotePrefix="1">
      <alignment horizontal="right"/>
    </xf>
    <xf numFmtId="0" fontId="8" fillId="0" borderId="0" xfId="0" applyFont="1" applyAlignment="1">
      <alignment horizontal="justify"/>
    </xf>
    <xf numFmtId="0" fontId="0" fillId="0" borderId="0" xfId="0" applyFont="1" applyAlignment="1">
      <alignment horizontal="right" vertical="top"/>
    </xf>
    <xf numFmtId="0" fontId="0" fillId="0" borderId="0" xfId="0" applyFont="1" applyAlignment="1">
      <alignment horizontal="center"/>
    </xf>
    <xf numFmtId="0" fontId="0" fillId="0" borderId="0" xfId="0" applyFont="1" applyAlignment="1">
      <alignment vertical="top" wrapText="1"/>
    </xf>
    <xf numFmtId="0" fontId="0" fillId="0" borderId="0" xfId="0" applyAlignment="1">
      <alignment/>
    </xf>
    <xf numFmtId="0" fontId="0" fillId="0" borderId="0" xfId="0" applyFont="1" applyAlignment="1">
      <alignment horizontal="right" vertical="top" wrapText="1"/>
    </xf>
    <xf numFmtId="0" fontId="0" fillId="0" borderId="0" xfId="0" applyFont="1" applyAlignment="1">
      <alignment horizontal="center" wrapText="1"/>
    </xf>
    <xf numFmtId="0" fontId="1" fillId="0" borderId="0" xfId="0" applyFont="1" applyAlignment="1">
      <alignment horizontal="center"/>
    </xf>
    <xf numFmtId="0" fontId="0" fillId="0" borderId="0" xfId="0" applyFont="1" applyBorder="1" applyAlignment="1">
      <alignment horizontal="left"/>
    </xf>
    <xf numFmtId="0" fontId="0" fillId="0" borderId="2"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78"/>
  <sheetViews>
    <sheetView tabSelected="1" zoomScaleSheetLayoutView="100" workbookViewId="0" topLeftCell="A1">
      <selection activeCell="A1" sqref="A1"/>
    </sheetView>
  </sheetViews>
  <sheetFormatPr defaultColWidth="9.140625" defaultRowHeight="16.5" customHeight="1"/>
  <cols>
    <col min="1" max="1" width="0.85546875" style="1" customWidth="1"/>
    <col min="2" max="2" width="3.57421875" style="1" bestFit="1" customWidth="1"/>
    <col min="3" max="3" width="3.57421875" style="1" customWidth="1"/>
    <col min="4" max="4" width="38.140625" style="1" customWidth="1"/>
    <col min="5" max="5" width="10.8515625" style="1" hidden="1" customWidth="1"/>
    <col min="6" max="6" width="10.7109375" style="1" bestFit="1" customWidth="1"/>
    <col min="7" max="7" width="14.00390625" style="1" bestFit="1" customWidth="1"/>
    <col min="8" max="8" width="10.7109375" style="1" bestFit="1" customWidth="1"/>
    <col min="9" max="9" width="14.00390625" style="1" bestFit="1" customWidth="1"/>
    <col min="10" max="10" width="13.8515625" style="1" hidden="1" customWidth="1"/>
    <col min="11" max="11" width="12.7109375" style="1" bestFit="1" customWidth="1"/>
    <col min="12" max="12" width="1.7109375" style="1" customWidth="1"/>
    <col min="13" max="13" width="2.8515625" style="1" bestFit="1" customWidth="1"/>
    <col min="14" max="14" width="38.00390625" style="1" customWidth="1"/>
    <col min="15" max="15" width="10.8515625" style="1" hidden="1" customWidth="1"/>
    <col min="16" max="16" width="10.140625" style="1" bestFit="1" customWidth="1"/>
    <col min="17" max="17" width="14.00390625" style="1" bestFit="1" customWidth="1"/>
    <col min="18" max="18" width="10.140625" style="1" bestFit="1" customWidth="1"/>
    <col min="19" max="19" width="13.28125" style="1" bestFit="1" customWidth="1"/>
    <col min="20" max="20" width="11.7109375" style="1" hidden="1" customWidth="1"/>
    <col min="21" max="21" width="12.7109375" style="1" bestFit="1" customWidth="1"/>
    <col min="22" max="22" width="0.85546875" style="1" customWidth="1"/>
    <col min="23" max="23" width="5.421875" style="1" customWidth="1"/>
    <col min="24" max="16384" width="9.140625" style="1" customWidth="1"/>
  </cols>
  <sheetData>
    <row r="1" spans="4:21" ht="11.25" customHeight="1">
      <c r="D1" s="17"/>
      <c r="E1" s="17"/>
      <c r="F1" s="18"/>
      <c r="G1" s="18"/>
      <c r="H1" s="18"/>
      <c r="I1" s="18"/>
      <c r="J1" s="18"/>
      <c r="L1" s="19"/>
      <c r="N1" s="17"/>
      <c r="O1" s="20"/>
      <c r="P1" s="20"/>
      <c r="Q1" s="20"/>
      <c r="R1" s="20"/>
      <c r="S1" s="20"/>
      <c r="T1" s="20"/>
      <c r="U1" s="20"/>
    </row>
    <row r="2" spans="2:21" ht="16.5" customHeight="1">
      <c r="B2" s="162" t="s">
        <v>70</v>
      </c>
      <c r="C2" s="162"/>
      <c r="D2" s="162"/>
      <c r="E2" s="162"/>
      <c r="F2" s="162"/>
      <c r="G2" s="162"/>
      <c r="H2" s="162"/>
      <c r="I2" s="162"/>
      <c r="J2" s="162"/>
      <c r="K2" s="162"/>
      <c r="M2" s="157" t="s">
        <v>90</v>
      </c>
      <c r="N2" s="157"/>
      <c r="O2" s="157"/>
      <c r="P2" s="157"/>
      <c r="Q2" s="157"/>
      <c r="R2" s="157"/>
      <c r="S2" s="157"/>
      <c r="T2" s="157"/>
      <c r="U2" s="157"/>
    </row>
    <row r="3" spans="2:21" ht="16.5" customHeight="1">
      <c r="B3" s="21" t="s">
        <v>107</v>
      </c>
      <c r="C3" s="21"/>
      <c r="D3" s="20"/>
      <c r="E3" s="20"/>
      <c r="F3" s="20"/>
      <c r="G3" s="20"/>
      <c r="H3" s="20"/>
      <c r="I3" s="20"/>
      <c r="J3" s="20"/>
      <c r="K3" s="20"/>
      <c r="M3" s="20" t="s">
        <v>48</v>
      </c>
      <c r="N3" s="20"/>
      <c r="O3" s="20"/>
      <c r="P3" s="20"/>
      <c r="Q3" s="20"/>
      <c r="R3" s="20"/>
      <c r="S3" s="20"/>
      <c r="T3" s="20"/>
      <c r="U3" s="20"/>
    </row>
    <row r="4" spans="2:21" ht="16.5" customHeight="1">
      <c r="B4" s="21" t="s">
        <v>118</v>
      </c>
      <c r="C4" s="20"/>
      <c r="D4" s="20"/>
      <c r="E4" s="20"/>
      <c r="F4" s="20"/>
      <c r="G4" s="20"/>
      <c r="H4" s="20"/>
      <c r="I4" s="20"/>
      <c r="J4" s="20"/>
      <c r="K4" s="20"/>
      <c r="M4" s="22" t="s">
        <v>119</v>
      </c>
      <c r="N4" s="20"/>
      <c r="O4" s="20"/>
      <c r="P4" s="20"/>
      <c r="Q4" s="20"/>
      <c r="R4" s="20"/>
      <c r="S4" s="20"/>
      <c r="T4" s="20"/>
      <c r="U4" s="20"/>
    </row>
    <row r="5" spans="2:21" ht="11.25" customHeight="1">
      <c r="B5" s="21"/>
      <c r="C5" s="20"/>
      <c r="D5" s="20"/>
      <c r="E5" s="20"/>
      <c r="F5" s="20"/>
      <c r="G5" s="20"/>
      <c r="H5" s="20"/>
      <c r="I5" s="20"/>
      <c r="J5" s="20"/>
      <c r="K5" s="20"/>
      <c r="M5" s="22"/>
      <c r="N5" s="20"/>
      <c r="O5" s="20"/>
      <c r="P5" s="20"/>
      <c r="Q5" s="20"/>
      <c r="R5" s="20"/>
      <c r="S5" s="20"/>
      <c r="T5" s="20"/>
      <c r="U5" s="20"/>
    </row>
    <row r="6" spans="2:21" ht="16.5" customHeight="1">
      <c r="B6" s="23"/>
      <c r="C6" s="23"/>
      <c r="D6" s="23"/>
      <c r="E6" s="23"/>
      <c r="F6" s="23"/>
      <c r="G6" s="23"/>
      <c r="H6" s="23"/>
      <c r="I6" s="23"/>
      <c r="J6" s="23"/>
      <c r="K6" s="23" t="s">
        <v>97</v>
      </c>
      <c r="L6" s="16"/>
      <c r="M6" s="23"/>
      <c r="N6" s="23"/>
      <c r="O6" s="23"/>
      <c r="P6" s="23"/>
      <c r="Q6" s="23"/>
      <c r="R6" s="23"/>
      <c r="S6" s="23"/>
      <c r="T6" s="23"/>
      <c r="U6" s="23" t="s">
        <v>97</v>
      </c>
    </row>
    <row r="7" spans="2:21" ht="16.5" customHeight="1">
      <c r="B7" s="28"/>
      <c r="C7" s="16"/>
      <c r="D7" s="16"/>
      <c r="E7" s="69" t="s">
        <v>116</v>
      </c>
      <c r="F7" s="31"/>
      <c r="G7" s="31" t="s">
        <v>51</v>
      </c>
      <c r="H7" s="57"/>
      <c r="I7" s="31" t="s">
        <v>51</v>
      </c>
      <c r="J7" s="69" t="s">
        <v>116</v>
      </c>
      <c r="K7" s="30" t="s">
        <v>96</v>
      </c>
      <c r="L7" s="27"/>
      <c r="N7" s="27"/>
      <c r="O7" s="72" t="s">
        <v>116</v>
      </c>
      <c r="P7" s="31"/>
      <c r="Q7" s="31" t="s">
        <v>51</v>
      </c>
      <c r="R7" s="57"/>
      <c r="S7" s="31" t="s">
        <v>51</v>
      </c>
      <c r="T7" s="84" t="s">
        <v>116</v>
      </c>
      <c r="U7" s="30" t="s">
        <v>96</v>
      </c>
    </row>
    <row r="8" spans="2:21" ht="16.5" customHeight="1">
      <c r="B8" s="28"/>
      <c r="C8" s="16"/>
      <c r="D8" s="85"/>
      <c r="E8" s="30" t="s">
        <v>117</v>
      </c>
      <c r="F8" s="30"/>
      <c r="G8" s="31" t="s">
        <v>52</v>
      </c>
      <c r="H8" s="57"/>
      <c r="I8" s="31" t="s">
        <v>123</v>
      </c>
      <c r="J8" s="30" t="s">
        <v>117</v>
      </c>
      <c r="K8" s="30" t="s">
        <v>56</v>
      </c>
      <c r="L8" s="27"/>
      <c r="N8" s="27"/>
      <c r="O8" s="30" t="s">
        <v>117</v>
      </c>
      <c r="P8" s="30"/>
      <c r="Q8" s="31" t="s">
        <v>52</v>
      </c>
      <c r="R8" s="57"/>
      <c r="S8" s="31" t="s">
        <v>123</v>
      </c>
      <c r="T8" s="30" t="s">
        <v>117</v>
      </c>
      <c r="U8" s="30" t="s">
        <v>56</v>
      </c>
    </row>
    <row r="9" spans="2:21" ht="16.5" customHeight="1">
      <c r="B9" s="28"/>
      <c r="C9" s="16"/>
      <c r="D9" s="72"/>
      <c r="E9" s="70" t="s">
        <v>81</v>
      </c>
      <c r="F9" s="30" t="s">
        <v>50</v>
      </c>
      <c r="G9" s="31" t="s">
        <v>53</v>
      </c>
      <c r="H9" s="30" t="s">
        <v>122</v>
      </c>
      <c r="I9" s="31" t="s">
        <v>53</v>
      </c>
      <c r="J9" s="30" t="s">
        <v>81</v>
      </c>
      <c r="K9" s="30" t="s">
        <v>57</v>
      </c>
      <c r="L9" s="27"/>
      <c r="M9" s="28"/>
      <c r="N9" s="27"/>
      <c r="O9" s="70" t="s">
        <v>81</v>
      </c>
      <c r="P9" s="30" t="s">
        <v>50</v>
      </c>
      <c r="Q9" s="31" t="s">
        <v>53</v>
      </c>
      <c r="R9" s="30" t="s">
        <v>122</v>
      </c>
      <c r="S9" s="31" t="s">
        <v>53</v>
      </c>
      <c r="T9" s="30" t="s">
        <v>81</v>
      </c>
      <c r="U9" s="30" t="s">
        <v>57</v>
      </c>
    </row>
    <row r="10" spans="2:22" ht="16.5" customHeight="1">
      <c r="B10" s="28"/>
      <c r="C10" s="16"/>
      <c r="D10" s="27"/>
      <c r="E10" s="70" t="s">
        <v>82</v>
      </c>
      <c r="F10" s="31" t="s">
        <v>43</v>
      </c>
      <c r="G10" s="31" t="s">
        <v>43</v>
      </c>
      <c r="H10" s="31" t="s">
        <v>43</v>
      </c>
      <c r="I10" s="31" t="s">
        <v>43</v>
      </c>
      <c r="J10" s="30" t="s">
        <v>82</v>
      </c>
      <c r="K10" s="30" t="s">
        <v>105</v>
      </c>
      <c r="L10" s="16"/>
      <c r="M10" s="28"/>
      <c r="N10" s="27"/>
      <c r="O10" s="70" t="s">
        <v>82</v>
      </c>
      <c r="P10" s="31" t="s">
        <v>43</v>
      </c>
      <c r="Q10" s="31" t="s">
        <v>43</v>
      </c>
      <c r="R10" s="31" t="s">
        <v>43</v>
      </c>
      <c r="S10" s="31" t="s">
        <v>43</v>
      </c>
      <c r="T10" s="30" t="s">
        <v>82</v>
      </c>
      <c r="U10" s="31" t="s">
        <v>105</v>
      </c>
      <c r="V10" s="28"/>
    </row>
    <row r="11" spans="2:22" ht="16.5" customHeight="1">
      <c r="B11" s="32"/>
      <c r="C11" s="23"/>
      <c r="D11" s="64"/>
      <c r="E11" s="71" t="s">
        <v>83</v>
      </c>
      <c r="F11" s="34" t="s">
        <v>120</v>
      </c>
      <c r="G11" s="34" t="s">
        <v>121</v>
      </c>
      <c r="H11" s="34" t="s">
        <v>120</v>
      </c>
      <c r="I11" s="34" t="s">
        <v>121</v>
      </c>
      <c r="J11" s="83" t="s">
        <v>122</v>
      </c>
      <c r="K11" s="34" t="s">
        <v>54</v>
      </c>
      <c r="L11" s="27"/>
      <c r="M11" s="32"/>
      <c r="N11" s="33"/>
      <c r="O11" s="71" t="s">
        <v>83</v>
      </c>
      <c r="P11" s="34" t="s">
        <v>120</v>
      </c>
      <c r="Q11" s="34" t="s">
        <v>121</v>
      </c>
      <c r="R11" s="34" t="s">
        <v>120</v>
      </c>
      <c r="S11" s="34" t="s">
        <v>121</v>
      </c>
      <c r="T11" s="83" t="s">
        <v>122</v>
      </c>
      <c r="U11" s="44" t="s">
        <v>54</v>
      </c>
      <c r="V11" s="28"/>
    </row>
    <row r="12" spans="2:22" ht="16.5" customHeight="1">
      <c r="B12" s="35" t="s">
        <v>21</v>
      </c>
      <c r="C12" s="25" t="s">
        <v>89</v>
      </c>
      <c r="D12" s="26"/>
      <c r="E12" s="73">
        <f>ROUND(F12/G12*100-100,2)</f>
        <v>21.49</v>
      </c>
      <c r="F12" s="89">
        <f>893.61+0.01</f>
        <v>893.62</v>
      </c>
      <c r="G12" s="90">
        <v>735.57</v>
      </c>
      <c r="H12" s="89">
        <f>2529.54+0.01</f>
        <v>2529.55</v>
      </c>
      <c r="I12" s="90">
        <v>2156.77</v>
      </c>
      <c r="J12" s="75">
        <f aca="true" t="shared" si="0" ref="J12:J22">ROUND(H12/I12*100-100,2)</f>
        <v>17.28</v>
      </c>
      <c r="K12" s="89">
        <f>2578.27+384.1</f>
        <v>2962.37</v>
      </c>
      <c r="L12" s="27"/>
      <c r="M12" s="35" t="s">
        <v>21</v>
      </c>
      <c r="N12" s="25" t="s">
        <v>60</v>
      </c>
      <c r="O12" s="69"/>
      <c r="P12" s="24"/>
      <c r="Q12" s="24"/>
      <c r="R12" s="24"/>
      <c r="S12" s="24"/>
      <c r="T12" s="80"/>
      <c r="U12" s="24"/>
      <c r="V12" s="28"/>
    </row>
    <row r="13" spans="2:22" ht="16.5" customHeight="1">
      <c r="B13" s="36" t="s">
        <v>22</v>
      </c>
      <c r="C13" s="1" t="s">
        <v>88</v>
      </c>
      <c r="E13" s="74">
        <f>ROUND(F13/G13*100-100,2)</f>
        <v>-4.08</v>
      </c>
      <c r="F13" s="91">
        <v>92.67</v>
      </c>
      <c r="G13" s="92">
        <v>96.61</v>
      </c>
      <c r="H13" s="91">
        <v>264.99</v>
      </c>
      <c r="I13" s="92">
        <f>276.33+8.2</f>
        <v>284.53</v>
      </c>
      <c r="J13" s="74">
        <f t="shared" si="0"/>
        <v>-6.87</v>
      </c>
      <c r="K13" s="91">
        <f>375.9+8.2</f>
        <v>384.09999999999997</v>
      </c>
      <c r="L13" s="15"/>
      <c r="M13" s="36"/>
      <c r="N13" s="4" t="s">
        <v>87</v>
      </c>
      <c r="O13" s="17"/>
      <c r="P13" s="28"/>
      <c r="Q13" s="28"/>
      <c r="R13" s="28"/>
      <c r="S13" s="28"/>
      <c r="T13" s="77"/>
      <c r="U13" s="28"/>
      <c r="V13" s="28"/>
    </row>
    <row r="14" spans="2:22" ht="16.5" customHeight="1">
      <c r="B14" s="36" t="s">
        <v>23</v>
      </c>
      <c r="C14" s="1" t="s">
        <v>85</v>
      </c>
      <c r="E14" s="75">
        <f>ROUND(F14/G14*100-100,2)</f>
        <v>25.35</v>
      </c>
      <c r="F14" s="67">
        <f>SUM(F12-F13)</f>
        <v>800.95</v>
      </c>
      <c r="G14" s="67">
        <f>SUM(G12-G13)</f>
        <v>638.96</v>
      </c>
      <c r="H14" s="67">
        <f>SUM(H12-H13)</f>
        <v>2264.5600000000004</v>
      </c>
      <c r="I14" s="67">
        <f>SUM(I12-I13)</f>
        <v>1872.24</v>
      </c>
      <c r="J14" s="75">
        <f t="shared" si="0"/>
        <v>20.95</v>
      </c>
      <c r="K14" s="67">
        <f>SUM(K12-K13)</f>
        <v>2578.27</v>
      </c>
      <c r="L14" s="15"/>
      <c r="M14" s="36"/>
      <c r="N14" s="4" t="s">
        <v>133</v>
      </c>
      <c r="O14" s="75">
        <f>ROUND(P14/Q14*100-100,2)</f>
        <v>-2.77</v>
      </c>
      <c r="P14" s="2">
        <v>201.01</v>
      </c>
      <c r="Q14" s="2">
        <f>206.73+0.01</f>
        <v>206.73999999999998</v>
      </c>
      <c r="R14" s="2">
        <v>610.36</v>
      </c>
      <c r="S14" s="2">
        <f>573.72+0.01</f>
        <v>573.73</v>
      </c>
      <c r="T14" s="75">
        <f aca="true" t="shared" si="1" ref="T14:T21">ROUND(R14/S14*100-100,2)</f>
        <v>6.38</v>
      </c>
      <c r="U14" s="66">
        <f>765.62-2.46</f>
        <v>763.16</v>
      </c>
      <c r="V14" s="28"/>
    </row>
    <row r="15" spans="2:21" ht="16.5" customHeight="1">
      <c r="B15" s="36" t="s">
        <v>30</v>
      </c>
      <c r="C15" s="59" t="s">
        <v>115</v>
      </c>
      <c r="D15" s="60"/>
      <c r="E15" s="75">
        <f>ROUND(F15/G15*100-100,2)</f>
        <v>-79.54</v>
      </c>
      <c r="F15" s="93">
        <v>12.38</v>
      </c>
      <c r="G15" s="93">
        <v>60.52</v>
      </c>
      <c r="H15" s="93">
        <v>43.14</v>
      </c>
      <c r="I15" s="93">
        <v>85.48</v>
      </c>
      <c r="J15" s="75">
        <f t="shared" si="0"/>
        <v>-49.53</v>
      </c>
      <c r="K15" s="93">
        <v>107.25</v>
      </c>
      <c r="L15" s="27"/>
      <c r="M15" s="36"/>
      <c r="N15" s="62" t="s">
        <v>55</v>
      </c>
      <c r="O15" s="75">
        <f aca="true" t="shared" si="2" ref="O15:O21">ROUND(P15/Q15*100-100,2)</f>
        <v>53.91</v>
      </c>
      <c r="P15" s="61">
        <v>459.98</v>
      </c>
      <c r="Q15" s="61">
        <f>298.88-0.01</f>
        <v>298.87</v>
      </c>
      <c r="R15" s="61">
        <v>1235.58</v>
      </c>
      <c r="S15" s="61">
        <f>907.22-0.01</f>
        <v>907.21</v>
      </c>
      <c r="T15" s="75">
        <f t="shared" si="1"/>
        <v>36.2</v>
      </c>
      <c r="U15" s="61">
        <f>1301.35-5.6</f>
        <v>1295.75</v>
      </c>
    </row>
    <row r="16" spans="2:21" ht="16.5" customHeight="1">
      <c r="B16" s="36" t="s">
        <v>31</v>
      </c>
      <c r="C16" s="16" t="s">
        <v>24</v>
      </c>
      <c r="D16" s="27"/>
      <c r="E16" s="75">
        <f>ROUND(F16/G16*100-100,2)</f>
        <v>7.79</v>
      </c>
      <c r="F16" s="3">
        <f>SUM(F17:F23)</f>
        <v>641.94</v>
      </c>
      <c r="G16" s="3">
        <f>SUM(G17:G23)</f>
        <v>595.5699999999999</v>
      </c>
      <c r="H16" s="3">
        <f>SUM(H17:H23)</f>
        <v>1834.67</v>
      </c>
      <c r="I16" s="3">
        <f>SUM(I17:I23)</f>
        <v>1675.1499999999999</v>
      </c>
      <c r="J16" s="75">
        <f t="shared" si="0"/>
        <v>9.52</v>
      </c>
      <c r="K16" s="3">
        <f>SUM(K17:K23)</f>
        <v>2300.86</v>
      </c>
      <c r="L16" s="27"/>
      <c r="M16" s="28"/>
      <c r="N16" s="4" t="s">
        <v>94</v>
      </c>
      <c r="O16" s="75">
        <f t="shared" si="2"/>
        <v>5.1</v>
      </c>
      <c r="P16" s="2">
        <v>141.39</v>
      </c>
      <c r="Q16" s="2">
        <v>134.53</v>
      </c>
      <c r="R16" s="2">
        <v>421.35</v>
      </c>
      <c r="S16" s="2">
        <v>376.78</v>
      </c>
      <c r="T16" s="75">
        <f t="shared" si="1"/>
        <v>11.83</v>
      </c>
      <c r="U16" s="2">
        <f>503.96-0.14</f>
        <v>503.82</v>
      </c>
    </row>
    <row r="17" spans="2:21" ht="16.5" customHeight="1">
      <c r="B17" s="31"/>
      <c r="C17" s="16" t="s">
        <v>25</v>
      </c>
      <c r="D17" s="27" t="s">
        <v>45</v>
      </c>
      <c r="E17" s="75">
        <f aca="true" t="shared" si="3" ref="E17:E23">ROUND(F17/G17*100-100,2)</f>
        <v>-70.46</v>
      </c>
      <c r="F17" s="10">
        <f>4.16-0.01</f>
        <v>4.15</v>
      </c>
      <c r="G17" s="10">
        <f>15.81-1.76</f>
        <v>14.05</v>
      </c>
      <c r="H17" s="10">
        <v>-3.83</v>
      </c>
      <c r="I17" s="10">
        <f>2.51-0.2</f>
        <v>2.3099999999999996</v>
      </c>
      <c r="J17" s="75">
        <f t="shared" si="0"/>
        <v>-265.8</v>
      </c>
      <c r="K17" s="10">
        <f>-11.68-1.46</f>
        <v>-13.14</v>
      </c>
      <c r="L17" s="27"/>
      <c r="M17" s="28"/>
      <c r="N17" s="4" t="s">
        <v>111</v>
      </c>
      <c r="O17" s="75"/>
      <c r="P17" s="5">
        <v>0</v>
      </c>
      <c r="Q17" s="6">
        <v>4.21</v>
      </c>
      <c r="R17" s="5">
        <v>0</v>
      </c>
      <c r="S17" s="6">
        <v>25.04</v>
      </c>
      <c r="T17" s="75"/>
      <c r="U17" s="2">
        <v>25.04</v>
      </c>
    </row>
    <row r="18" spans="2:21" ht="16.5" customHeight="1">
      <c r="B18" s="31"/>
      <c r="C18" s="16" t="s">
        <v>26</v>
      </c>
      <c r="D18" s="27" t="s">
        <v>44</v>
      </c>
      <c r="E18" s="75">
        <f t="shared" si="3"/>
        <v>17.43</v>
      </c>
      <c r="F18" s="10">
        <f>174.67-0.01</f>
        <v>174.66</v>
      </c>
      <c r="G18" s="10">
        <v>148.74</v>
      </c>
      <c r="H18" s="10">
        <v>483.61</v>
      </c>
      <c r="I18" s="10">
        <v>424.93</v>
      </c>
      <c r="J18" s="75">
        <f t="shared" si="0"/>
        <v>13.81</v>
      </c>
      <c r="K18" s="10">
        <f>582.58+17.6</f>
        <v>600.1800000000001</v>
      </c>
      <c r="L18" s="27"/>
      <c r="M18" s="36"/>
      <c r="N18" s="37" t="s">
        <v>91</v>
      </c>
      <c r="O18" s="74">
        <f t="shared" si="2"/>
        <v>35.49</v>
      </c>
      <c r="P18" s="8">
        <v>17.6</v>
      </c>
      <c r="Q18" s="8">
        <v>12.99</v>
      </c>
      <c r="R18" s="8">
        <v>51.34</v>
      </c>
      <c r="S18" s="8">
        <v>44.35</v>
      </c>
      <c r="T18" s="74">
        <f t="shared" si="1"/>
        <v>15.76</v>
      </c>
      <c r="U18" s="8">
        <v>61.03</v>
      </c>
    </row>
    <row r="19" spans="2:21" ht="16.5" customHeight="1">
      <c r="B19" s="31"/>
      <c r="C19" s="16" t="s">
        <v>27</v>
      </c>
      <c r="D19" s="27" t="s">
        <v>28</v>
      </c>
      <c r="E19" s="75">
        <f t="shared" si="3"/>
        <v>16.29</v>
      </c>
      <c r="F19" s="10">
        <v>84.54</v>
      </c>
      <c r="G19" s="10">
        <v>72.7</v>
      </c>
      <c r="H19" s="10">
        <v>241.84</v>
      </c>
      <c r="I19" s="10">
        <v>213.77</v>
      </c>
      <c r="J19" s="75">
        <f t="shared" si="0"/>
        <v>13.13</v>
      </c>
      <c r="K19" s="10">
        <v>292.02</v>
      </c>
      <c r="L19" s="27"/>
      <c r="M19" s="28"/>
      <c r="N19" s="4" t="s">
        <v>42</v>
      </c>
      <c r="O19" s="75">
        <f t="shared" si="2"/>
        <v>24.74</v>
      </c>
      <c r="P19" s="4">
        <f>SUM(P14:P18)</f>
        <v>819.98</v>
      </c>
      <c r="Q19" s="4">
        <f>SUM(Q14:Q18)</f>
        <v>657.34</v>
      </c>
      <c r="R19" s="4">
        <f>SUM(R14:R18)</f>
        <v>2318.63</v>
      </c>
      <c r="S19" s="4">
        <f>SUM(S14:S18)</f>
        <v>1927.11</v>
      </c>
      <c r="T19" s="75">
        <f t="shared" si="1"/>
        <v>20.32</v>
      </c>
      <c r="U19" s="4">
        <f>SUM(U14:U18)</f>
        <v>2648.8</v>
      </c>
    </row>
    <row r="20" spans="2:21" ht="16.5" customHeight="1">
      <c r="B20" s="31"/>
      <c r="C20" s="16" t="s">
        <v>29</v>
      </c>
      <c r="D20" s="27" t="s">
        <v>39</v>
      </c>
      <c r="E20" s="75">
        <f t="shared" si="3"/>
        <v>14.91</v>
      </c>
      <c r="F20" s="10">
        <v>99.96</v>
      </c>
      <c r="G20" s="10">
        <v>86.99</v>
      </c>
      <c r="H20" s="10">
        <v>296.11</v>
      </c>
      <c r="I20" s="10">
        <v>253.31</v>
      </c>
      <c r="J20" s="75">
        <f t="shared" si="0"/>
        <v>16.9</v>
      </c>
      <c r="K20" s="10">
        <v>345.83</v>
      </c>
      <c r="L20" s="28"/>
      <c r="M20" s="28"/>
      <c r="N20" s="38" t="s">
        <v>69</v>
      </c>
      <c r="O20" s="75">
        <f t="shared" si="2"/>
        <v>3.54</v>
      </c>
      <c r="P20" s="2">
        <v>19.03</v>
      </c>
      <c r="Q20" s="2">
        <v>18.38</v>
      </c>
      <c r="R20" s="2">
        <v>54.07</v>
      </c>
      <c r="S20" s="2">
        <v>54.87</v>
      </c>
      <c r="T20" s="75">
        <f t="shared" si="1"/>
        <v>-1.46</v>
      </c>
      <c r="U20" s="2">
        <v>70.53</v>
      </c>
    </row>
    <row r="21" spans="2:21" ht="16.5" customHeight="1">
      <c r="B21" s="31"/>
      <c r="C21" s="16" t="s">
        <v>38</v>
      </c>
      <c r="D21" s="27" t="s">
        <v>40</v>
      </c>
      <c r="E21" s="75">
        <f t="shared" si="3"/>
        <v>6.66</v>
      </c>
      <c r="F21" s="10">
        <v>144.73</v>
      </c>
      <c r="G21" s="10">
        <v>135.69</v>
      </c>
      <c r="H21" s="10">
        <v>431.95</v>
      </c>
      <c r="I21" s="10">
        <v>405.03</v>
      </c>
      <c r="J21" s="75">
        <f t="shared" si="0"/>
        <v>6.65</v>
      </c>
      <c r="K21" s="10">
        <v>559.16</v>
      </c>
      <c r="L21" s="27"/>
      <c r="M21" s="32"/>
      <c r="N21" s="39" t="s">
        <v>74</v>
      </c>
      <c r="O21" s="79">
        <f t="shared" si="2"/>
        <v>25.35</v>
      </c>
      <c r="P21" s="9">
        <f>P19-P20</f>
        <v>800.95</v>
      </c>
      <c r="Q21" s="9">
        <f>Q19-Q20</f>
        <v>638.96</v>
      </c>
      <c r="R21" s="9">
        <f>R19-R20</f>
        <v>2264.56</v>
      </c>
      <c r="S21" s="9">
        <f>S19-S20</f>
        <v>1872.24</v>
      </c>
      <c r="T21" s="79">
        <f t="shared" si="1"/>
        <v>20.95</v>
      </c>
      <c r="U21" s="9">
        <f>U19-U20</f>
        <v>2578.27</v>
      </c>
    </row>
    <row r="22" spans="2:21" ht="16.5" customHeight="1">
      <c r="B22" s="31"/>
      <c r="C22" s="16" t="s">
        <v>36</v>
      </c>
      <c r="D22" s="27" t="s">
        <v>73</v>
      </c>
      <c r="E22" s="75">
        <f t="shared" si="3"/>
        <v>5.14</v>
      </c>
      <c r="F22" s="10">
        <f>83.68+0.01</f>
        <v>83.69000000000001</v>
      </c>
      <c r="G22" s="10">
        <v>79.6</v>
      </c>
      <c r="H22" s="10">
        <v>243.26</v>
      </c>
      <c r="I22" s="10">
        <v>234.19</v>
      </c>
      <c r="J22" s="75">
        <f t="shared" si="0"/>
        <v>3.87</v>
      </c>
      <c r="K22" s="10">
        <v>325.07</v>
      </c>
      <c r="L22" s="27"/>
      <c r="M22" s="36" t="s">
        <v>22</v>
      </c>
      <c r="N22" s="4" t="s">
        <v>64</v>
      </c>
      <c r="O22" s="114"/>
      <c r="P22" s="119"/>
      <c r="Q22" s="2"/>
      <c r="R22" s="2"/>
      <c r="S22" s="2"/>
      <c r="T22" s="81"/>
      <c r="U22" s="2"/>
    </row>
    <row r="23" spans="2:21" ht="16.5" customHeight="1">
      <c r="B23" s="31"/>
      <c r="C23" s="16" t="s">
        <v>37</v>
      </c>
      <c r="D23" s="27" t="s">
        <v>136</v>
      </c>
      <c r="E23" s="75">
        <f t="shared" si="3"/>
        <v>-13.13</v>
      </c>
      <c r="F23" s="10">
        <f>-1.36+50.67+0.9</f>
        <v>50.21</v>
      </c>
      <c r="G23" s="10">
        <f>58.29-0.68+1.76-1.57</f>
        <v>57.8</v>
      </c>
      <c r="H23" s="10">
        <f>0.17+141.57-0.01</f>
        <v>141.73</v>
      </c>
      <c r="I23" s="10">
        <f>154.78-1.24-8-3.93</f>
        <v>141.60999999999999</v>
      </c>
      <c r="J23" s="75">
        <f>ROUND(H23/I23*100-100,2)</f>
        <v>0.08</v>
      </c>
      <c r="K23" s="10">
        <f>966.65-345.83-559.16+463.45-325.07-2.79-5.51</f>
        <v>191.73999999999992</v>
      </c>
      <c r="L23" s="27"/>
      <c r="M23" s="28"/>
      <c r="N23" s="40" t="s">
        <v>106</v>
      </c>
      <c r="O23" s="115"/>
      <c r="P23" s="2"/>
      <c r="Q23" s="2"/>
      <c r="R23" s="2"/>
      <c r="S23" s="2"/>
      <c r="T23" s="81"/>
      <c r="U23" s="2"/>
    </row>
    <row r="24" spans="2:21" ht="16.5" customHeight="1">
      <c r="B24" s="36" t="s">
        <v>32</v>
      </c>
      <c r="C24" s="16" t="s">
        <v>41</v>
      </c>
      <c r="D24" s="27"/>
      <c r="E24" s="75">
        <f>ROUND(F24/G24*100-100,2)</f>
        <v>-6.65</v>
      </c>
      <c r="F24" s="67">
        <f>10.65+0.01</f>
        <v>10.66</v>
      </c>
      <c r="G24" s="67">
        <v>11.42</v>
      </c>
      <c r="H24" s="67">
        <v>34.11</v>
      </c>
      <c r="I24" s="67">
        <v>33.46</v>
      </c>
      <c r="J24" s="75">
        <f>ROUND(H24/I24*100-100,2)</f>
        <v>1.94</v>
      </c>
      <c r="K24" s="67">
        <v>41.33</v>
      </c>
      <c r="L24" s="27"/>
      <c r="M24" s="54"/>
      <c r="N24" s="65" t="s">
        <v>142</v>
      </c>
      <c r="O24" s="116"/>
      <c r="P24" s="53"/>
      <c r="Q24" s="53"/>
      <c r="R24" s="53"/>
      <c r="S24" s="53"/>
      <c r="T24" s="82"/>
      <c r="U24" s="53"/>
    </row>
    <row r="25" spans="2:21" ht="16.5" customHeight="1">
      <c r="B25" s="36" t="s">
        <v>33</v>
      </c>
      <c r="C25" s="41" t="s">
        <v>150</v>
      </c>
      <c r="D25" s="27"/>
      <c r="E25" s="75"/>
      <c r="F25" s="67"/>
      <c r="G25" s="67"/>
      <c r="H25" s="67"/>
      <c r="I25" s="67"/>
      <c r="J25" s="75"/>
      <c r="K25" s="67"/>
      <c r="L25" s="27"/>
      <c r="M25" s="28"/>
      <c r="N25" s="65" t="s">
        <v>143</v>
      </c>
      <c r="O25" s="107"/>
      <c r="P25" s="2"/>
      <c r="Q25" s="2"/>
      <c r="R25" s="2"/>
      <c r="S25" s="2"/>
      <c r="T25" s="75"/>
      <c r="U25" s="3"/>
    </row>
    <row r="26" spans="2:21" ht="16.5" customHeight="1">
      <c r="B26" s="36"/>
      <c r="C26" s="50" t="s">
        <v>151</v>
      </c>
      <c r="D26" s="87"/>
      <c r="E26" s="76">
        <f>ROUND(F26/G26*100-100,2)</f>
        <v>73.78</v>
      </c>
      <c r="F26" s="97">
        <f>SUM(F14+F15-F16-F24)</f>
        <v>160.73</v>
      </c>
      <c r="G26" s="97">
        <f>SUM(G14+G15-G16-G24)</f>
        <v>92.49000000000008</v>
      </c>
      <c r="H26" s="97">
        <f>SUM(H14+H15-H16-H24)</f>
        <v>438.9200000000002</v>
      </c>
      <c r="I26" s="97">
        <f>SUM(I14+I15-I16-I24)</f>
        <v>249.11000000000016</v>
      </c>
      <c r="J26" s="76">
        <f>ROUND(H26/I26*100-100,2)</f>
        <v>76.2</v>
      </c>
      <c r="K26" s="97">
        <f>SUM(K14+K15-K16-K24)</f>
        <v>343.32999999999987</v>
      </c>
      <c r="L26" s="27"/>
      <c r="M26" s="28"/>
      <c r="N26" s="4" t="s">
        <v>133</v>
      </c>
      <c r="O26" s="107">
        <f>ROUND(P26/Q26*100-100,2)</f>
        <v>-609.31</v>
      </c>
      <c r="P26" s="3">
        <v>-31.73</v>
      </c>
      <c r="Q26" s="2">
        <v>6.23</v>
      </c>
      <c r="R26" s="3">
        <v>-20.39</v>
      </c>
      <c r="S26" s="2">
        <v>13.1</v>
      </c>
      <c r="T26" s="75">
        <f>ROUND(R26/S26*100-100,2)</f>
        <v>-255.65</v>
      </c>
      <c r="U26" s="3">
        <v>1.86</v>
      </c>
    </row>
    <row r="27" spans="2:21" ht="16.5" customHeight="1">
      <c r="B27" s="36" t="s">
        <v>34</v>
      </c>
      <c r="C27" s="16" t="s">
        <v>49</v>
      </c>
      <c r="D27" s="100"/>
      <c r="E27" s="75">
        <f>ROUND(F27/G27*100-100,2)</f>
        <v>-3.09</v>
      </c>
      <c r="F27" s="10">
        <v>33.86</v>
      </c>
      <c r="G27" s="10">
        <v>34.94</v>
      </c>
      <c r="H27" s="10">
        <v>95.25</v>
      </c>
      <c r="I27" s="10">
        <v>100.09</v>
      </c>
      <c r="J27" s="75">
        <f>ROUND(H27/I27*100-100,2)</f>
        <v>-4.84</v>
      </c>
      <c r="K27" s="10">
        <v>134.46</v>
      </c>
      <c r="L27" s="27"/>
      <c r="M27" s="28"/>
      <c r="N27" s="4" t="s">
        <v>55</v>
      </c>
      <c r="O27" s="107"/>
      <c r="P27" s="12">
        <v>145.06</v>
      </c>
      <c r="Q27" s="12">
        <v>3.92</v>
      </c>
      <c r="R27" s="12">
        <v>322.17</v>
      </c>
      <c r="S27" s="12">
        <v>55.05</v>
      </c>
      <c r="T27" s="75">
        <f>ROUND(R27/S27*100-100,2)</f>
        <v>485.23</v>
      </c>
      <c r="U27" s="12">
        <v>108.41</v>
      </c>
    </row>
    <row r="28" spans="2:21" ht="16.5" customHeight="1">
      <c r="B28" s="36" t="s">
        <v>35</v>
      </c>
      <c r="C28" s="41" t="s">
        <v>79</v>
      </c>
      <c r="D28" s="27"/>
      <c r="E28" s="75"/>
      <c r="F28" s="10"/>
      <c r="G28" s="10"/>
      <c r="H28" s="10"/>
      <c r="I28" s="10"/>
      <c r="J28" s="75"/>
      <c r="K28" s="10"/>
      <c r="L28" s="27"/>
      <c r="M28" s="28"/>
      <c r="N28" s="4" t="s">
        <v>94</v>
      </c>
      <c r="O28" s="107">
        <f>ROUND(P28/Q28*100-100,2)</f>
        <v>12.2</v>
      </c>
      <c r="P28" s="2">
        <v>25.84</v>
      </c>
      <c r="Q28" s="2">
        <v>23.03</v>
      </c>
      <c r="R28" s="2">
        <v>76.71</v>
      </c>
      <c r="S28" s="2">
        <v>63.99</v>
      </c>
      <c r="T28" s="75">
        <f>ROUND(R28/S28*100-100,2)</f>
        <v>19.88</v>
      </c>
      <c r="U28" s="2">
        <v>87.97</v>
      </c>
    </row>
    <row r="29" spans="2:21" ht="16.5" customHeight="1">
      <c r="B29" s="36"/>
      <c r="C29" s="50" t="s">
        <v>80</v>
      </c>
      <c r="D29" s="87"/>
      <c r="E29" s="76">
        <f>ROUND(F29/G29*100-100,2)</f>
        <v>-25.73</v>
      </c>
      <c r="F29" s="94">
        <v>2.28</v>
      </c>
      <c r="G29" s="94">
        <v>3.07</v>
      </c>
      <c r="H29" s="94">
        <v>6.87</v>
      </c>
      <c r="I29" s="94">
        <v>9.22</v>
      </c>
      <c r="J29" s="78">
        <f>ROUND(H29/I29*100-100,2)</f>
        <v>-25.49</v>
      </c>
      <c r="K29" s="94">
        <f>12.29-0.03</f>
        <v>12.26</v>
      </c>
      <c r="L29" s="27"/>
      <c r="M29" s="28"/>
      <c r="N29" s="4" t="s">
        <v>111</v>
      </c>
      <c r="O29" s="107"/>
      <c r="P29" s="5">
        <v>0</v>
      </c>
      <c r="Q29" s="95">
        <v>-1.17</v>
      </c>
      <c r="R29" s="5">
        <v>0</v>
      </c>
      <c r="S29" s="6">
        <v>11.98</v>
      </c>
      <c r="T29" s="75"/>
      <c r="U29" s="2">
        <v>11.55</v>
      </c>
    </row>
    <row r="30" spans="2:22" ht="16.5" customHeight="1">
      <c r="B30" s="36" t="s">
        <v>98</v>
      </c>
      <c r="C30" s="41" t="s">
        <v>152</v>
      </c>
      <c r="D30" s="100"/>
      <c r="E30" s="76"/>
      <c r="F30" s="94"/>
      <c r="G30" s="94"/>
      <c r="H30" s="94"/>
      <c r="I30" s="94"/>
      <c r="J30" s="78"/>
      <c r="K30" s="94"/>
      <c r="L30" s="27"/>
      <c r="M30" s="28"/>
      <c r="N30" s="37" t="s">
        <v>91</v>
      </c>
      <c r="O30" s="107">
        <f>ROUND(P30/Q30*100-100,2)</f>
        <v>-145.92</v>
      </c>
      <c r="P30" s="11">
        <v>0.9</v>
      </c>
      <c r="Q30" s="11">
        <v>-1.96</v>
      </c>
      <c r="R30" s="11">
        <v>2.8</v>
      </c>
      <c r="S30" s="11">
        <v>-0.34</v>
      </c>
      <c r="T30" s="75">
        <f>ROUND(R30/S30*100-100,2)</f>
        <v>-923.53</v>
      </c>
      <c r="U30" s="8">
        <v>2.7</v>
      </c>
      <c r="V30" s="28"/>
    </row>
    <row r="31" spans="2:21" ht="16.5" customHeight="1">
      <c r="B31" s="36"/>
      <c r="C31" s="50" t="s">
        <v>153</v>
      </c>
      <c r="D31" s="87"/>
      <c r="E31" s="76">
        <f>ROUND(F31/G31*100-100,2)</f>
        <v>128.69</v>
      </c>
      <c r="F31" s="97">
        <f>SUM(F26-F27-F29)</f>
        <v>124.58999999999999</v>
      </c>
      <c r="G31" s="97">
        <f>SUM(G26-G27-G29)</f>
        <v>54.48000000000008</v>
      </c>
      <c r="H31" s="97">
        <f>SUM(H26-H27-H29)</f>
        <v>336.8000000000002</v>
      </c>
      <c r="I31" s="97">
        <f>SUM(I26-I27-I29)</f>
        <v>139.80000000000015</v>
      </c>
      <c r="J31" s="76">
        <f>ROUND(H31/I31*100-100,2)</f>
        <v>140.92</v>
      </c>
      <c r="K31" s="97">
        <f>SUM(K26-K27-K29)</f>
        <v>196.60999999999987</v>
      </c>
      <c r="L31" s="15"/>
      <c r="M31" s="36"/>
      <c r="N31" s="4" t="s">
        <v>93</v>
      </c>
      <c r="O31" s="79">
        <f>ROUND(P31/Q31*100-100,2)</f>
        <v>366.12</v>
      </c>
      <c r="P31" s="8">
        <f>SUM(P26:P30)</f>
        <v>140.07</v>
      </c>
      <c r="Q31" s="8">
        <f>SUM(Q26:Q30)</f>
        <v>30.049999999999997</v>
      </c>
      <c r="R31" s="8">
        <f>SUM(R26:R30)</f>
        <v>381.29</v>
      </c>
      <c r="S31" s="8">
        <f>SUM(S26:S30)</f>
        <v>143.77999999999997</v>
      </c>
      <c r="T31" s="79">
        <f>ROUND(R31/S31*100-100,2)</f>
        <v>165.19</v>
      </c>
      <c r="U31" s="8">
        <f>SUM(U26:U30)</f>
        <v>212.49</v>
      </c>
    </row>
    <row r="32" spans="2:21" ht="16.5" customHeight="1">
      <c r="B32" s="36" t="s">
        <v>131</v>
      </c>
      <c r="C32" s="163" t="s">
        <v>134</v>
      </c>
      <c r="D32" s="164"/>
      <c r="E32" s="77"/>
      <c r="F32" s="97"/>
      <c r="G32" s="97"/>
      <c r="H32" s="97"/>
      <c r="I32" s="97"/>
      <c r="J32" s="76"/>
      <c r="K32" s="97"/>
      <c r="L32" s="15"/>
      <c r="M32" s="36"/>
      <c r="N32" s="4" t="s">
        <v>103</v>
      </c>
      <c r="O32" s="107"/>
      <c r="P32" s="5"/>
      <c r="Q32" s="58"/>
      <c r="R32" s="58"/>
      <c r="S32" s="58"/>
      <c r="T32" s="75"/>
      <c r="U32" s="2"/>
    </row>
    <row r="33" spans="2:28" ht="16.5" customHeight="1">
      <c r="B33" s="36"/>
      <c r="C33" s="50" t="s">
        <v>135</v>
      </c>
      <c r="D33" s="100"/>
      <c r="E33" s="76"/>
      <c r="F33" s="99">
        <f>53.48</f>
        <v>53.48</v>
      </c>
      <c r="G33" s="149">
        <v>1.57</v>
      </c>
      <c r="H33" s="99">
        <f>56.92</f>
        <v>56.92</v>
      </c>
      <c r="I33" s="149">
        <v>3.93</v>
      </c>
      <c r="J33" s="76"/>
      <c r="K33" s="149">
        <v>5.51</v>
      </c>
      <c r="L33" s="15"/>
      <c r="M33" s="36"/>
      <c r="N33" s="38" t="s">
        <v>104</v>
      </c>
      <c r="O33" s="107">
        <f>ROUND(P33/Q33*100-100,2)</f>
        <v>-365</v>
      </c>
      <c r="P33" s="3">
        <v>-0.53</v>
      </c>
      <c r="Q33" s="2">
        <v>0.2</v>
      </c>
      <c r="R33" s="63">
        <v>-0.82</v>
      </c>
      <c r="S33" s="2">
        <v>0.67</v>
      </c>
      <c r="T33" s="107">
        <f>ROUND(R33/S33*100-100,2)</f>
        <v>-222.39</v>
      </c>
      <c r="U33" s="2">
        <v>0.92</v>
      </c>
      <c r="X33" s="38"/>
      <c r="Y33" s="16"/>
      <c r="Z33" s="16"/>
      <c r="AA33" s="38"/>
      <c r="AB33" s="16"/>
    </row>
    <row r="34" spans="2:21" ht="16.5" customHeight="1">
      <c r="B34" s="36" t="s">
        <v>132</v>
      </c>
      <c r="C34" s="163" t="s">
        <v>137</v>
      </c>
      <c r="D34" s="164"/>
      <c r="E34" s="75"/>
      <c r="F34" s="67">
        <v>30.63</v>
      </c>
      <c r="G34" s="63">
        <v>0</v>
      </c>
      <c r="H34" s="67">
        <v>30.63</v>
      </c>
      <c r="I34" s="63">
        <v>0</v>
      </c>
      <c r="J34" s="75"/>
      <c r="K34" s="63">
        <v>0</v>
      </c>
      <c r="L34" s="27"/>
      <c r="M34" s="36"/>
      <c r="N34" s="4" t="s">
        <v>138</v>
      </c>
      <c r="O34" s="74">
        <f>ROUND(P34/Q34*100-100,2)</f>
        <v>-100</v>
      </c>
      <c r="P34" s="131">
        <v>0</v>
      </c>
      <c r="Q34" s="39">
        <v>48.05</v>
      </c>
      <c r="R34" s="68">
        <v>0</v>
      </c>
      <c r="S34" s="39">
        <v>48.05</v>
      </c>
      <c r="T34" s="74">
        <f>ROUND(R34/S34*100-100,2)</f>
        <v>-100</v>
      </c>
      <c r="U34" s="39">
        <v>47.98</v>
      </c>
    </row>
    <row r="35" spans="2:21" ht="16.5" customHeight="1">
      <c r="B35" s="36" t="s">
        <v>76</v>
      </c>
      <c r="C35" s="41" t="s">
        <v>154</v>
      </c>
      <c r="D35" s="87"/>
      <c r="E35" s="75"/>
      <c r="F35" s="99"/>
      <c r="G35" s="99"/>
      <c r="H35" s="99"/>
      <c r="I35" s="99"/>
      <c r="J35" s="99"/>
      <c r="K35" s="99"/>
      <c r="L35" s="15"/>
      <c r="M35" s="36"/>
      <c r="N35" s="4" t="s">
        <v>46</v>
      </c>
      <c r="O35" s="107">
        <f>ROUND(P35/Q35*100-100,2)</f>
        <v>78.21</v>
      </c>
      <c r="P35" s="2">
        <f>P31+P33+P34</f>
        <v>139.54</v>
      </c>
      <c r="Q35" s="4">
        <f>Q31+Q33+Q34</f>
        <v>78.3</v>
      </c>
      <c r="R35" s="4">
        <f>R31+R33+R34</f>
        <v>380.47</v>
      </c>
      <c r="S35" s="4">
        <f>S31+S33+S34</f>
        <v>192.49999999999994</v>
      </c>
      <c r="T35" s="75">
        <f>ROUND(R35/S35*100-100,2)</f>
        <v>97.65</v>
      </c>
      <c r="U35" s="4">
        <f>U31+U33+U34</f>
        <v>261.39</v>
      </c>
    </row>
    <row r="36" spans="2:22" ht="16.5" customHeight="1">
      <c r="B36" s="36"/>
      <c r="C36" s="50" t="s">
        <v>141</v>
      </c>
      <c r="D36" s="100"/>
      <c r="E36" s="76">
        <f>ROUND(F36/G36*100-100,2)</f>
        <v>-23.49</v>
      </c>
      <c r="F36" s="99">
        <f>F31-F33-F34</f>
        <v>40.47999999999999</v>
      </c>
      <c r="G36" s="99">
        <f>G31-G33-G34</f>
        <v>52.91000000000008</v>
      </c>
      <c r="H36" s="99">
        <f>H31-H33-H34</f>
        <v>249.25000000000017</v>
      </c>
      <c r="I36" s="99">
        <f>I31-I33-I34</f>
        <v>135.87000000000015</v>
      </c>
      <c r="J36" s="78">
        <f>ROUND(H36/I36*100-100,2)</f>
        <v>83.45</v>
      </c>
      <c r="K36" s="99">
        <f>K31-K33-K34</f>
        <v>191.09999999999988</v>
      </c>
      <c r="L36" s="27"/>
      <c r="M36" s="36"/>
      <c r="N36" s="4" t="s">
        <v>61</v>
      </c>
      <c r="O36" s="107"/>
      <c r="P36" s="2"/>
      <c r="Q36" s="2"/>
      <c r="R36" s="2"/>
      <c r="S36" s="2"/>
      <c r="T36" s="107"/>
      <c r="U36" s="66"/>
      <c r="V36" s="28"/>
    </row>
    <row r="37" spans="2:22" ht="16.5" customHeight="1">
      <c r="B37" s="36" t="s">
        <v>75</v>
      </c>
      <c r="C37" s="1" t="s">
        <v>100</v>
      </c>
      <c r="D37" s="16"/>
      <c r="E37" s="75"/>
      <c r="F37" s="3"/>
      <c r="G37" s="3"/>
      <c r="H37" s="3"/>
      <c r="I37" s="3"/>
      <c r="J37" s="75"/>
      <c r="K37" s="3"/>
      <c r="L37" s="16"/>
      <c r="M37" s="28"/>
      <c r="N37" s="4" t="s">
        <v>62</v>
      </c>
      <c r="O37" s="107">
        <f>ROUND(P37/Q37*100-100,2)</f>
        <v>-6.65</v>
      </c>
      <c r="P37" s="2">
        <v>10.66</v>
      </c>
      <c r="Q37" s="2">
        <v>11.42</v>
      </c>
      <c r="R37" s="2">
        <v>34.11</v>
      </c>
      <c r="S37" s="2">
        <v>33.46</v>
      </c>
      <c r="T37" s="107">
        <f>ROUND(R37/S37*100-100,2)</f>
        <v>1.94</v>
      </c>
      <c r="U37" s="66">
        <v>41.33</v>
      </c>
      <c r="V37" s="54"/>
    </row>
    <row r="38" spans="2:22" ht="16.5" customHeight="1">
      <c r="B38" s="36"/>
      <c r="C38" s="16" t="s">
        <v>25</v>
      </c>
      <c r="D38" s="16" t="s">
        <v>101</v>
      </c>
      <c r="E38" s="75">
        <f>ROUND(F38/G38*100-100,2)</f>
        <v>-10</v>
      </c>
      <c r="F38" s="95">
        <f>5+4</f>
        <v>9</v>
      </c>
      <c r="G38" s="96">
        <v>10</v>
      </c>
      <c r="H38" s="95">
        <f>62.35+4</f>
        <v>66.35</v>
      </c>
      <c r="I38" s="96">
        <v>22.2</v>
      </c>
      <c r="J38" s="75">
        <f>ROUND(H38/I38*100-100,2)</f>
        <v>198.87</v>
      </c>
      <c r="K38" s="96">
        <v>45.63</v>
      </c>
      <c r="L38" s="16"/>
      <c r="M38" s="28"/>
      <c r="N38" s="4" t="s">
        <v>78</v>
      </c>
      <c r="O38" s="118"/>
      <c r="P38" s="53"/>
      <c r="Q38" s="103"/>
      <c r="R38" s="103"/>
      <c r="S38" s="53"/>
      <c r="T38" s="107"/>
      <c r="U38" s="103"/>
      <c r="V38" s="28"/>
    </row>
    <row r="39" spans="2:22" ht="16.5" customHeight="1">
      <c r="B39" s="36"/>
      <c r="C39" s="16" t="s">
        <v>26</v>
      </c>
      <c r="D39" s="41" t="s">
        <v>108</v>
      </c>
      <c r="E39" s="75">
        <f>ROUND(F39/G39*100-100,2)</f>
        <v>-126.67</v>
      </c>
      <c r="F39" s="101">
        <v>-3.2</v>
      </c>
      <c r="G39" s="98">
        <v>12</v>
      </c>
      <c r="H39" s="101">
        <v>2.75</v>
      </c>
      <c r="I39" s="101">
        <v>28.25</v>
      </c>
      <c r="J39" s="75">
        <f>ROUND(H39/I39*100-100,2)</f>
        <v>-90.27</v>
      </c>
      <c r="K39" s="101">
        <v>33.94</v>
      </c>
      <c r="L39" s="27"/>
      <c r="M39" s="54"/>
      <c r="N39" s="55" t="s">
        <v>63</v>
      </c>
      <c r="O39" s="76">
        <f>ROUND(P39/Q39*100-100,2)</f>
        <v>-65.4</v>
      </c>
      <c r="P39" s="53">
        <v>4.29</v>
      </c>
      <c r="Q39" s="103">
        <v>12.4</v>
      </c>
      <c r="R39" s="103">
        <v>9.56</v>
      </c>
      <c r="S39" s="53">
        <v>19.24</v>
      </c>
      <c r="T39" s="118">
        <f>ROUND(R39/S39*100-100,2)</f>
        <v>-50.31</v>
      </c>
      <c r="U39" s="103">
        <v>23.45</v>
      </c>
      <c r="V39" s="28"/>
    </row>
    <row r="40" spans="2:22" ht="16.5" customHeight="1">
      <c r="B40" s="36"/>
      <c r="C40" s="16" t="s">
        <v>27</v>
      </c>
      <c r="D40" s="16" t="s">
        <v>102</v>
      </c>
      <c r="E40" s="75">
        <f>ROUND(F40/G40*100-100,2)</f>
        <v>29.31</v>
      </c>
      <c r="F40" s="3">
        <v>0.75</v>
      </c>
      <c r="G40" s="98">
        <v>0.58</v>
      </c>
      <c r="H40" s="98">
        <v>1.7</v>
      </c>
      <c r="I40" s="98">
        <v>1.58</v>
      </c>
      <c r="J40" s="75">
        <f>ROUND(H40/I40*100-100,2)</f>
        <v>7.59</v>
      </c>
      <c r="K40" s="98">
        <v>2.48</v>
      </c>
      <c r="L40" s="27"/>
      <c r="M40" s="36"/>
      <c r="N40" s="37" t="s">
        <v>144</v>
      </c>
      <c r="O40" s="114"/>
      <c r="P40" s="56"/>
      <c r="Q40" s="55"/>
      <c r="R40" s="56"/>
      <c r="S40" s="55"/>
      <c r="T40" s="145"/>
      <c r="U40" s="56"/>
      <c r="V40" s="28"/>
    </row>
    <row r="41" spans="2:22" ht="16.5" customHeight="1">
      <c r="B41" s="36" t="s">
        <v>77</v>
      </c>
      <c r="C41" s="16" t="s">
        <v>84</v>
      </c>
      <c r="D41" s="27"/>
      <c r="E41" s="75">
        <f>ROUND(F41/G41*100-100,2)</f>
        <v>11.87</v>
      </c>
      <c r="F41" s="120">
        <f>F36-F38-F39-F40</f>
        <v>33.92999999999999</v>
      </c>
      <c r="G41" s="120">
        <f>G36-G38-G39-G40</f>
        <v>30.330000000000084</v>
      </c>
      <c r="H41" s="120">
        <f>H36-H38-H39-H40</f>
        <v>178.4500000000002</v>
      </c>
      <c r="I41" s="120">
        <f>I36-I38-I39-I40</f>
        <v>83.84000000000015</v>
      </c>
      <c r="J41" s="75">
        <f>ROUND(H41/I41*100-100,2)</f>
        <v>112.85</v>
      </c>
      <c r="K41" s="120">
        <f>K36-K38-K39-K40</f>
        <v>109.04999999999988</v>
      </c>
      <c r="L41" s="27"/>
      <c r="M41" s="36"/>
      <c r="N41" s="111" t="s">
        <v>145</v>
      </c>
      <c r="O41" s="138">
        <f>ROUND(P41/Q41*100-100,2)</f>
        <v>128.69</v>
      </c>
      <c r="P41" s="102">
        <f>P35-P37-P39</f>
        <v>124.58999999999999</v>
      </c>
      <c r="Q41" s="104">
        <f>Q35-Q37-Q39</f>
        <v>54.48</v>
      </c>
      <c r="R41" s="104">
        <f>R35-R37-R39</f>
        <v>336.8</v>
      </c>
      <c r="S41" s="102">
        <f>S35-S37-S39</f>
        <v>139.79999999999993</v>
      </c>
      <c r="T41" s="138">
        <f>ROUND(R41/S41*100-100,2)</f>
        <v>140.92</v>
      </c>
      <c r="U41" s="102">
        <f>U35-U37-U39</f>
        <v>196.61</v>
      </c>
      <c r="V41" s="16"/>
    </row>
    <row r="42" spans="2:22" ht="16.5" customHeight="1">
      <c r="B42" s="36" t="s">
        <v>65</v>
      </c>
      <c r="C42" s="41" t="s">
        <v>66</v>
      </c>
      <c r="D42" s="87"/>
      <c r="E42" s="76"/>
      <c r="F42" s="98"/>
      <c r="G42" s="98"/>
      <c r="H42" s="98"/>
      <c r="I42" s="98"/>
      <c r="J42" s="75"/>
      <c r="K42" s="98"/>
      <c r="L42" s="16"/>
      <c r="M42" s="28"/>
      <c r="N42" s="129" t="s">
        <v>61</v>
      </c>
      <c r="O42" s="139"/>
      <c r="P42" s="53"/>
      <c r="Q42" s="103"/>
      <c r="R42" s="103"/>
      <c r="S42" s="103"/>
      <c r="T42" s="140"/>
      <c r="U42" s="103"/>
      <c r="V42" s="28"/>
    </row>
    <row r="43" spans="2:22" ht="16.5" customHeight="1">
      <c r="B43" s="36"/>
      <c r="C43" s="50" t="s">
        <v>125</v>
      </c>
      <c r="D43" s="100"/>
      <c r="E43" s="75"/>
      <c r="F43" s="53">
        <v>93.04</v>
      </c>
      <c r="G43" s="53">
        <v>93.04</v>
      </c>
      <c r="H43" s="53">
        <v>93.04</v>
      </c>
      <c r="I43" s="53">
        <v>93.04</v>
      </c>
      <c r="J43" s="75"/>
      <c r="K43" s="53">
        <v>93.04</v>
      </c>
      <c r="L43" s="15"/>
      <c r="M43" s="28"/>
      <c r="N43" s="59" t="s">
        <v>134</v>
      </c>
      <c r="O43" s="130"/>
      <c r="P43" s="2"/>
      <c r="Q43" s="66"/>
      <c r="R43" s="66"/>
      <c r="S43" s="66"/>
      <c r="T43" s="75"/>
      <c r="U43" s="66"/>
      <c r="V43" s="28"/>
    </row>
    <row r="44" spans="2:22" ht="16.5" customHeight="1">
      <c r="B44" s="36" t="s">
        <v>86</v>
      </c>
      <c r="C44" s="29" t="s">
        <v>124</v>
      </c>
      <c r="D44" s="42"/>
      <c r="E44" s="75"/>
      <c r="F44" s="63">
        <v>0</v>
      </c>
      <c r="G44" s="63">
        <v>0</v>
      </c>
      <c r="H44" s="63">
        <v>0</v>
      </c>
      <c r="I44" s="63">
        <v>0</v>
      </c>
      <c r="J44" s="75"/>
      <c r="K44" s="4">
        <v>735.34</v>
      </c>
      <c r="L44" s="15"/>
      <c r="M44" s="28"/>
      <c r="N44" s="51" t="s">
        <v>135</v>
      </c>
      <c r="O44" s="118"/>
      <c r="P44" s="147">
        <v>53.48</v>
      </c>
      <c r="Q44" s="148">
        <v>1.57</v>
      </c>
      <c r="R44" s="147">
        <v>56.92</v>
      </c>
      <c r="S44" s="148">
        <v>3.93</v>
      </c>
      <c r="T44" s="76"/>
      <c r="U44" s="97">
        <v>5.51</v>
      </c>
      <c r="V44" s="16"/>
    </row>
    <row r="45" spans="2:22" ht="16.5" customHeight="1">
      <c r="B45" s="31"/>
      <c r="C45" s="50" t="s">
        <v>126</v>
      </c>
      <c r="D45" s="100"/>
      <c r="E45" s="75"/>
      <c r="F45" s="6"/>
      <c r="G45" s="6"/>
      <c r="H45" s="6"/>
      <c r="I45" s="6"/>
      <c r="J45" s="75"/>
      <c r="K45" s="13"/>
      <c r="L45" s="15"/>
      <c r="M45" s="36"/>
      <c r="N45" s="59" t="s">
        <v>137</v>
      </c>
      <c r="O45" s="107"/>
      <c r="P45" s="3">
        <v>30.63</v>
      </c>
      <c r="Q45" s="126">
        <v>0</v>
      </c>
      <c r="R45" s="5">
        <v>30.63</v>
      </c>
      <c r="S45" s="126">
        <v>0</v>
      </c>
      <c r="T45" s="75"/>
      <c r="U45" s="5">
        <v>0</v>
      </c>
      <c r="V45" s="16"/>
    </row>
    <row r="46" spans="2:22" ht="16.5" customHeight="1">
      <c r="B46" s="36" t="s">
        <v>129</v>
      </c>
      <c r="C46" s="41" t="s">
        <v>127</v>
      </c>
      <c r="D46" s="41"/>
      <c r="E46" s="134"/>
      <c r="F46" s="7"/>
      <c r="G46" s="7"/>
      <c r="H46" s="7"/>
      <c r="I46" s="7"/>
      <c r="J46" s="75"/>
      <c r="K46" s="14"/>
      <c r="L46" s="15"/>
      <c r="M46" s="36" t="s">
        <v>23</v>
      </c>
      <c r="N46" s="37" t="s">
        <v>146</v>
      </c>
      <c r="O46" s="107"/>
      <c r="P46" s="5"/>
      <c r="Q46" s="106"/>
      <c r="R46" s="58"/>
      <c r="S46" s="106"/>
      <c r="T46" s="75"/>
      <c r="U46" s="58"/>
      <c r="V46" s="28"/>
    </row>
    <row r="47" spans="2:22" ht="16.5" customHeight="1">
      <c r="B47" s="31"/>
      <c r="C47" s="41" t="s">
        <v>128</v>
      </c>
      <c r="D47" s="41"/>
      <c r="E47" s="15"/>
      <c r="F47" s="125"/>
      <c r="G47" s="124"/>
      <c r="H47" s="125"/>
      <c r="I47" s="124"/>
      <c r="J47" s="137"/>
      <c r="K47" s="125"/>
      <c r="L47" s="27"/>
      <c r="M47" s="31"/>
      <c r="N47" s="88" t="s">
        <v>147</v>
      </c>
      <c r="O47" s="79">
        <f>ROUND(P47/Q47*100-100,2)</f>
        <v>-23.49</v>
      </c>
      <c r="P47" s="132">
        <f>P41-P44-P45</f>
        <v>40.47999999999999</v>
      </c>
      <c r="Q47" s="132">
        <f>Q41-Q44-Q45</f>
        <v>52.91</v>
      </c>
      <c r="R47" s="132">
        <f>R41-R44-R45</f>
        <v>249.25</v>
      </c>
      <c r="S47" s="132">
        <f>S41-S44-S45</f>
        <v>135.86999999999992</v>
      </c>
      <c r="T47" s="79">
        <f>ROUND(R47/S47*100-100,2)</f>
        <v>83.45</v>
      </c>
      <c r="U47" s="132">
        <f>U41-U44-U45</f>
        <v>191.10000000000002</v>
      </c>
      <c r="V47" s="28"/>
    </row>
    <row r="48" spans="2:22" ht="16.5" customHeight="1">
      <c r="B48" s="31"/>
      <c r="C48" s="41" t="s">
        <v>148</v>
      </c>
      <c r="D48" s="41"/>
      <c r="E48" s="75">
        <f>ROUND(F48/G48*100-100,2)</f>
        <v>186.05</v>
      </c>
      <c r="F48" s="61">
        <v>9.64</v>
      </c>
      <c r="G48" s="61">
        <v>3.37</v>
      </c>
      <c r="H48" s="61">
        <v>25.42</v>
      </c>
      <c r="I48" s="61">
        <v>9.29</v>
      </c>
      <c r="J48" s="75">
        <f>ROUND(H48/I48*100-100,2)</f>
        <v>173.63</v>
      </c>
      <c r="K48" s="61">
        <v>12.11</v>
      </c>
      <c r="L48" s="27"/>
      <c r="M48" s="28"/>
      <c r="N48" s="38" t="s">
        <v>47</v>
      </c>
      <c r="O48" s="141"/>
      <c r="P48" s="119"/>
      <c r="Q48" s="66"/>
      <c r="R48" s="2"/>
      <c r="S48" s="66"/>
      <c r="T48" s="75"/>
      <c r="U48" s="66"/>
      <c r="V48" s="28"/>
    </row>
    <row r="49" spans="2:22" ht="16.5" customHeight="1">
      <c r="B49" s="110"/>
      <c r="C49" s="41" t="s">
        <v>149</v>
      </c>
      <c r="D49" s="41"/>
      <c r="E49" s="75">
        <f>ROUND(F49/G49*100-100,2)</f>
        <v>11.96</v>
      </c>
      <c r="F49" s="61">
        <f aca="true" t="shared" si="4" ref="F49:K49">ROUND(F41/F43*10,2)</f>
        <v>3.65</v>
      </c>
      <c r="G49" s="61">
        <f t="shared" si="4"/>
        <v>3.26</v>
      </c>
      <c r="H49" s="61">
        <f t="shared" si="4"/>
        <v>19.18</v>
      </c>
      <c r="I49" s="61">
        <f t="shared" si="4"/>
        <v>9.01</v>
      </c>
      <c r="J49" s="75">
        <f>ROUND(H49/I49*100-100,2)</f>
        <v>112.87</v>
      </c>
      <c r="K49" s="61">
        <f t="shared" si="4"/>
        <v>11.72</v>
      </c>
      <c r="L49" s="28"/>
      <c r="M49" s="31"/>
      <c r="N49" s="38" t="s">
        <v>67</v>
      </c>
      <c r="O49" s="107"/>
      <c r="P49" s="127"/>
      <c r="Q49" s="66"/>
      <c r="R49" s="127"/>
      <c r="S49" s="66"/>
      <c r="T49" s="75"/>
      <c r="U49" s="66"/>
      <c r="V49" s="28"/>
    </row>
    <row r="50" spans="2:22" ht="16.5" customHeight="1">
      <c r="B50" s="36" t="s">
        <v>130</v>
      </c>
      <c r="C50" s="16" t="s">
        <v>113</v>
      </c>
      <c r="D50" s="16"/>
      <c r="E50" s="135"/>
      <c r="F50" s="108"/>
      <c r="G50" s="108"/>
      <c r="H50" s="108"/>
      <c r="I50" s="108"/>
      <c r="J50" s="135"/>
      <c r="K50" s="15"/>
      <c r="L50" s="16"/>
      <c r="M50" s="31"/>
      <c r="N50" s="38" t="s">
        <v>133</v>
      </c>
      <c r="O50" s="107">
        <f>ROUND(P50/Q50*100-100,2)</f>
        <v>1.63</v>
      </c>
      <c r="P50" s="127">
        <v>516.22</v>
      </c>
      <c r="Q50" s="66">
        <v>507.92</v>
      </c>
      <c r="R50" s="127">
        <v>516.22</v>
      </c>
      <c r="S50" s="66">
        <v>507.92</v>
      </c>
      <c r="T50" s="107">
        <f>ROUND(R50/S50*100-100,2)</f>
        <v>1.63</v>
      </c>
      <c r="U50" s="66">
        <v>578.11</v>
      </c>
      <c r="V50" s="28"/>
    </row>
    <row r="51" spans="2:22" ht="16.5" customHeight="1">
      <c r="B51" s="31"/>
      <c r="C51" s="16" t="s">
        <v>58</v>
      </c>
      <c r="D51" s="43"/>
      <c r="E51" s="135"/>
      <c r="F51" s="6" t="s">
        <v>139</v>
      </c>
      <c r="G51" s="6" t="s">
        <v>140</v>
      </c>
      <c r="H51" s="6" t="s">
        <v>139</v>
      </c>
      <c r="I51" s="6" t="s">
        <v>140</v>
      </c>
      <c r="J51" s="75"/>
      <c r="K51" s="13" t="s">
        <v>114</v>
      </c>
      <c r="L51" s="16"/>
      <c r="M51" s="31"/>
      <c r="N51" s="4" t="s">
        <v>55</v>
      </c>
      <c r="O51" s="107">
        <f>ROUND(P51/Q51*100-100,2)</f>
        <v>-1.98</v>
      </c>
      <c r="P51" s="127">
        <v>767.12</v>
      </c>
      <c r="Q51" s="66">
        <v>782.61</v>
      </c>
      <c r="R51" s="127">
        <v>767.12</v>
      </c>
      <c r="S51" s="66">
        <v>782.61</v>
      </c>
      <c r="T51" s="107">
        <f>ROUND(R51/S51*100-100,2)</f>
        <v>-1.98</v>
      </c>
      <c r="U51" s="66">
        <v>753.64</v>
      </c>
      <c r="V51" s="28"/>
    </row>
    <row r="52" spans="2:22" ht="16.5" customHeight="1">
      <c r="B52" s="44"/>
      <c r="C52" s="23" t="s">
        <v>59</v>
      </c>
      <c r="D52" s="109"/>
      <c r="E52" s="136"/>
      <c r="F52" s="122">
        <v>0.5739</v>
      </c>
      <c r="G52" s="123">
        <v>0.553</v>
      </c>
      <c r="H52" s="122">
        <v>0.5739</v>
      </c>
      <c r="I52" s="123">
        <v>0.553</v>
      </c>
      <c r="J52" s="117"/>
      <c r="K52" s="122">
        <v>0.5729</v>
      </c>
      <c r="L52" s="16"/>
      <c r="M52" s="31"/>
      <c r="N52" s="4" t="s">
        <v>94</v>
      </c>
      <c r="O52" s="107">
        <f>ROUND(P52/Q52*100-100,2)</f>
        <v>63.47</v>
      </c>
      <c r="P52" s="127">
        <v>848.58</v>
      </c>
      <c r="Q52" s="105">
        <v>519.09</v>
      </c>
      <c r="R52" s="127">
        <v>848.58</v>
      </c>
      <c r="S52" s="105">
        <v>519.09</v>
      </c>
      <c r="T52" s="107">
        <f>ROUND(R52/S52*100-100,2)</f>
        <v>63.47</v>
      </c>
      <c r="U52" s="105">
        <v>591.01</v>
      </c>
      <c r="V52" s="28"/>
    </row>
    <row r="53" spans="2:22" ht="16.5" customHeight="1">
      <c r="B53" s="146"/>
      <c r="C53" s="16"/>
      <c r="D53" s="16"/>
      <c r="E53" s="16"/>
      <c r="F53" s="16"/>
      <c r="G53" s="16"/>
      <c r="H53" s="16"/>
      <c r="I53" s="16"/>
      <c r="J53" s="16"/>
      <c r="K53" s="16"/>
      <c r="M53" s="31"/>
      <c r="N53" s="4" t="s">
        <v>111</v>
      </c>
      <c r="O53" s="29"/>
      <c r="P53" s="150">
        <v>0</v>
      </c>
      <c r="Q53" s="151">
        <v>0</v>
      </c>
      <c r="R53" s="150">
        <v>0</v>
      </c>
      <c r="S53" s="152">
        <v>0</v>
      </c>
      <c r="T53" s="153"/>
      <c r="U53" s="154">
        <v>0</v>
      </c>
      <c r="V53" s="28"/>
    </row>
    <row r="54" spans="2:22" ht="16.5" customHeight="1">
      <c r="B54" s="121"/>
      <c r="C54" s="16"/>
      <c r="D54" s="16"/>
      <c r="E54" s="16"/>
      <c r="F54" s="16"/>
      <c r="G54" s="16"/>
      <c r="H54" s="16"/>
      <c r="I54" s="16"/>
      <c r="J54" s="16"/>
      <c r="K54" s="16"/>
      <c r="L54" s="16"/>
      <c r="M54" s="31"/>
      <c r="N54" s="144" t="s">
        <v>91</v>
      </c>
      <c r="O54" s="107">
        <f>ROUND(P54/Q54*100-100,2)</f>
        <v>7.32</v>
      </c>
      <c r="P54" s="128">
        <v>62.44</v>
      </c>
      <c r="Q54" s="105">
        <v>58.18</v>
      </c>
      <c r="R54" s="128">
        <v>62.44</v>
      </c>
      <c r="S54" s="105">
        <v>58.18</v>
      </c>
      <c r="T54" s="107">
        <f>ROUND(R54/S54*100-100,2)</f>
        <v>7.32</v>
      </c>
      <c r="U54" s="105">
        <v>64.51</v>
      </c>
      <c r="V54" s="28"/>
    </row>
    <row r="55" spans="3:22" ht="16.5" customHeight="1">
      <c r="C55" s="43"/>
      <c r="M55" s="31"/>
      <c r="N55" s="4" t="s">
        <v>46</v>
      </c>
      <c r="O55" s="79">
        <f>ROUND(P55/Q55*100-100,2)</f>
        <v>17.48</v>
      </c>
      <c r="P55" s="142">
        <f>SUM(P50:P54)</f>
        <v>2194.36</v>
      </c>
      <c r="Q55" s="133">
        <f>SUM(Q50:Q54)</f>
        <v>1867.8</v>
      </c>
      <c r="R55" s="133">
        <f>SUM(R50:R54)</f>
        <v>2194.36</v>
      </c>
      <c r="S55" s="143">
        <f>SUM(S50:S54)</f>
        <v>1867.8</v>
      </c>
      <c r="T55" s="79">
        <f>ROUND(R55/S55*100-100,2)</f>
        <v>17.48</v>
      </c>
      <c r="U55" s="133">
        <f>SUM(U50:U54)</f>
        <v>1987.27</v>
      </c>
      <c r="V55" s="16"/>
    </row>
    <row r="56" spans="2:22" ht="16.5" customHeight="1">
      <c r="B56" s="47"/>
      <c r="C56" s="17"/>
      <c r="M56" s="112" t="s">
        <v>68</v>
      </c>
      <c r="N56" s="86" t="s">
        <v>71</v>
      </c>
      <c r="O56" s="25"/>
      <c r="P56" s="25"/>
      <c r="Q56" s="25"/>
      <c r="R56" s="25"/>
      <c r="S56" s="25"/>
      <c r="T56" s="25"/>
      <c r="U56" s="26"/>
      <c r="V56" s="16"/>
    </row>
    <row r="57" spans="3:21" ht="16.5" customHeight="1">
      <c r="C57" s="17"/>
      <c r="M57" s="31" t="s">
        <v>92</v>
      </c>
      <c r="N57" s="29" t="s">
        <v>95</v>
      </c>
      <c r="O57" s="16"/>
      <c r="P57" s="16"/>
      <c r="Q57" s="16"/>
      <c r="R57" s="16"/>
      <c r="S57" s="16"/>
      <c r="T57" s="16"/>
      <c r="U57" s="52"/>
    </row>
    <row r="58" spans="3:21" ht="16.5" customHeight="1">
      <c r="C58" s="46"/>
      <c r="M58" s="31" t="s">
        <v>110</v>
      </c>
      <c r="N58" s="41" t="s">
        <v>112</v>
      </c>
      <c r="O58" s="16"/>
      <c r="P58" s="16"/>
      <c r="Q58" s="16"/>
      <c r="R58" s="16"/>
      <c r="S58" s="16"/>
      <c r="T58" s="16"/>
      <c r="U58" s="52"/>
    </row>
    <row r="59" spans="3:21" ht="16.5" customHeight="1">
      <c r="C59" s="46"/>
      <c r="M59" s="44" t="s">
        <v>72</v>
      </c>
      <c r="N59" s="45" t="s">
        <v>109</v>
      </c>
      <c r="O59" s="23"/>
      <c r="P59" s="23"/>
      <c r="Q59" s="23"/>
      <c r="R59" s="23"/>
      <c r="S59" s="23"/>
      <c r="T59" s="23"/>
      <c r="U59" s="113"/>
    </row>
    <row r="60" spans="3:21" ht="11.25" customHeight="1">
      <c r="C60" s="48"/>
      <c r="U60" s="51" t="s">
        <v>99</v>
      </c>
    </row>
    <row r="61" spans="3:14" ht="12.75">
      <c r="C61" s="48"/>
      <c r="N61" s="16"/>
    </row>
    <row r="62" spans="2:11" ht="45.75" customHeight="1">
      <c r="B62" s="161" t="s">
        <v>0</v>
      </c>
      <c r="C62" s="159"/>
      <c r="D62" s="159"/>
      <c r="E62" s="159"/>
      <c r="F62" s="159"/>
      <c r="G62" s="159"/>
      <c r="H62" s="159"/>
      <c r="I62" s="159"/>
      <c r="J62" s="159"/>
      <c r="K62" s="159"/>
    </row>
    <row r="63" spans="2:4" ht="16.5" customHeight="1">
      <c r="B63" s="155"/>
      <c r="D63" s="49"/>
    </row>
    <row r="64" spans="2:11" ht="42.75" customHeight="1">
      <c r="B64" s="156" t="s">
        <v>1</v>
      </c>
      <c r="C64" s="158" t="s">
        <v>2</v>
      </c>
      <c r="D64" s="158"/>
      <c r="E64" s="158"/>
      <c r="F64" s="158"/>
      <c r="G64" s="158"/>
      <c r="H64" s="158"/>
      <c r="I64" s="158"/>
      <c r="J64" s="158"/>
      <c r="K64" s="159"/>
    </row>
    <row r="65" spans="2:11" ht="157.5" customHeight="1">
      <c r="B65" s="156" t="s">
        <v>3</v>
      </c>
      <c r="C65" s="158" t="s">
        <v>20</v>
      </c>
      <c r="D65" s="158"/>
      <c r="E65" s="158"/>
      <c r="F65" s="158"/>
      <c r="G65" s="158"/>
      <c r="H65" s="158"/>
      <c r="I65" s="158"/>
      <c r="J65" s="158"/>
      <c r="K65" s="159"/>
    </row>
    <row r="66" spans="2:11" ht="88.5" customHeight="1">
      <c r="B66" s="156"/>
      <c r="C66" s="158" t="s">
        <v>5</v>
      </c>
      <c r="D66" s="158"/>
      <c r="E66" s="158"/>
      <c r="F66" s="158"/>
      <c r="G66" s="158"/>
      <c r="H66" s="158"/>
      <c r="I66" s="158"/>
      <c r="J66" s="158"/>
      <c r="K66" s="159"/>
    </row>
    <row r="67" spans="2:11" ht="66" customHeight="1">
      <c r="B67" s="156"/>
      <c r="C67" s="158" t="s">
        <v>6</v>
      </c>
      <c r="D67" s="158"/>
      <c r="E67" s="158"/>
      <c r="F67" s="158"/>
      <c r="G67" s="158"/>
      <c r="H67" s="158"/>
      <c r="I67" s="158"/>
      <c r="J67" s="158"/>
      <c r="K67" s="159"/>
    </row>
    <row r="68" spans="2:11" ht="48.75" customHeight="1">
      <c r="B68" s="156"/>
      <c r="C68" s="158" t="s">
        <v>7</v>
      </c>
      <c r="D68" s="158"/>
      <c r="E68" s="158"/>
      <c r="F68" s="158"/>
      <c r="G68" s="158"/>
      <c r="H68" s="158"/>
      <c r="I68" s="158"/>
      <c r="J68" s="158"/>
      <c r="K68" s="159"/>
    </row>
    <row r="69" spans="2:10" ht="33" customHeight="1">
      <c r="B69" s="156"/>
      <c r="C69" s="160" t="s">
        <v>8</v>
      </c>
      <c r="D69" s="160"/>
      <c r="E69" s="160"/>
      <c r="F69" s="160"/>
      <c r="G69" s="160"/>
      <c r="H69" s="160"/>
      <c r="I69" s="160"/>
      <c r="J69" s="160"/>
    </row>
    <row r="70" spans="2:11" ht="66.75" customHeight="1">
      <c r="B70" s="156" t="s">
        <v>4</v>
      </c>
      <c r="C70" s="158" t="s">
        <v>9</v>
      </c>
      <c r="D70" s="158"/>
      <c r="E70" s="158"/>
      <c r="F70" s="158"/>
      <c r="G70" s="158"/>
      <c r="H70" s="158"/>
      <c r="I70" s="158"/>
      <c r="J70" s="158"/>
      <c r="K70" s="159"/>
    </row>
    <row r="71" spans="2:11" ht="37.5" customHeight="1">
      <c r="B71" s="156" t="s">
        <v>10</v>
      </c>
      <c r="C71" s="158" t="s">
        <v>12</v>
      </c>
      <c r="D71" s="158"/>
      <c r="E71" s="158"/>
      <c r="F71" s="158"/>
      <c r="G71" s="158"/>
      <c r="H71" s="158"/>
      <c r="I71" s="158"/>
      <c r="J71" s="158"/>
      <c r="K71" s="159"/>
    </row>
    <row r="72" spans="2:11" ht="16.5" customHeight="1">
      <c r="B72" s="156" t="s">
        <v>11</v>
      </c>
      <c r="C72" s="158" t="s">
        <v>13</v>
      </c>
      <c r="D72" s="158"/>
      <c r="E72" s="158"/>
      <c r="F72" s="158"/>
      <c r="G72" s="158"/>
      <c r="H72" s="158"/>
      <c r="I72" s="158"/>
      <c r="J72" s="158"/>
      <c r="K72" s="159"/>
    </row>
    <row r="74" spans="8:11" ht="16.5" customHeight="1">
      <c r="H74" s="157" t="s">
        <v>16</v>
      </c>
      <c r="I74" s="157"/>
      <c r="J74" s="157"/>
      <c r="K74" s="157"/>
    </row>
    <row r="75" spans="8:11" ht="16.5" customHeight="1">
      <c r="H75" s="157" t="s">
        <v>17</v>
      </c>
      <c r="I75" s="157"/>
      <c r="J75" s="157"/>
      <c r="K75" s="157"/>
    </row>
    <row r="76" spans="8:11" ht="16.5" customHeight="1">
      <c r="H76" s="157"/>
      <c r="I76" s="157"/>
      <c r="J76" s="157"/>
      <c r="K76" s="157"/>
    </row>
    <row r="77" spans="3:11" ht="16.5" customHeight="1">
      <c r="C77" s="1" t="s">
        <v>14</v>
      </c>
      <c r="H77" s="157" t="s">
        <v>18</v>
      </c>
      <c r="I77" s="157"/>
      <c r="J77" s="157"/>
      <c r="K77" s="157"/>
    </row>
    <row r="78" spans="3:11" ht="16.5" customHeight="1">
      <c r="C78" s="1" t="s">
        <v>15</v>
      </c>
      <c r="H78" s="157" t="s">
        <v>19</v>
      </c>
      <c r="I78" s="157"/>
      <c r="J78" s="157"/>
      <c r="K78" s="157"/>
    </row>
  </sheetData>
  <mergeCells count="19">
    <mergeCell ref="B2:K2"/>
    <mergeCell ref="M2:U2"/>
    <mergeCell ref="C34:D34"/>
    <mergeCell ref="C32:D32"/>
    <mergeCell ref="B62:K62"/>
    <mergeCell ref="C64:K64"/>
    <mergeCell ref="C65:K65"/>
    <mergeCell ref="C66:K66"/>
    <mergeCell ref="C69:J69"/>
    <mergeCell ref="C67:K67"/>
    <mergeCell ref="C68:K68"/>
    <mergeCell ref="C70:K70"/>
    <mergeCell ref="H77:K77"/>
    <mergeCell ref="H78:K78"/>
    <mergeCell ref="H76:K76"/>
    <mergeCell ref="C71:K71"/>
    <mergeCell ref="C72:K72"/>
    <mergeCell ref="H74:K74"/>
    <mergeCell ref="H75:K75"/>
  </mergeCells>
  <printOptions horizontalCentered="1" verticalCentered="1"/>
  <pageMargins left="0" right="0" top="0" bottom="0" header="0" footer="0"/>
  <pageSetup orientation="landscape" paperSize="5"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typest-4</dc:creator>
  <cp:keywords/>
  <dc:description/>
  <cp:lastModifiedBy>viren</cp:lastModifiedBy>
  <cp:lastPrinted>2007-01-25T04:08:20Z</cp:lastPrinted>
  <dcterms:created xsi:type="dcterms:W3CDTF">2000-05-05T10:00:49Z</dcterms:created>
  <dcterms:modified xsi:type="dcterms:W3CDTF">2007-02-03T06:50:15Z</dcterms:modified>
  <cp:category/>
  <cp:version/>
  <cp:contentType/>
  <cp:contentStatus/>
</cp:coreProperties>
</file>