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1"/>
  </bookViews>
  <sheets>
    <sheet name="PN" sheetId="1" r:id="rId1"/>
    <sheet name="note" sheetId="2" r:id="rId2"/>
  </sheets>
  <definedNames/>
  <calcPr fullCalcOnLoad="1"/>
</workbook>
</file>

<file path=xl/sharedStrings.xml><?xml version="1.0" encoding="utf-8"?>
<sst xmlns="http://schemas.openxmlformats.org/spreadsheetml/2006/main" count="208" uniqueCount="145">
  <si>
    <t>1.</t>
  </si>
  <si>
    <t>2.</t>
  </si>
  <si>
    <t>3.</t>
  </si>
  <si>
    <t>a)</t>
  </si>
  <si>
    <t>b)</t>
  </si>
  <si>
    <t>c)</t>
  </si>
  <si>
    <t>d)</t>
  </si>
  <si>
    <t>4.</t>
  </si>
  <si>
    <t>5.</t>
  </si>
  <si>
    <t>6.</t>
  </si>
  <si>
    <t>7.</t>
  </si>
  <si>
    <t>8.</t>
  </si>
  <si>
    <t>9.</t>
  </si>
  <si>
    <t>f)</t>
  </si>
  <si>
    <t>g)</t>
  </si>
  <si>
    <t>e)</t>
  </si>
  <si>
    <t>Net Sales/Income from operations</t>
  </si>
  <si>
    <t>Consumption of raw materials</t>
  </si>
  <si>
    <t>Total</t>
  </si>
  <si>
    <t>Capital Employed</t>
  </si>
  <si>
    <t>Segmentwise Revenue, Results and Capital Employed, under Clause 41 of the</t>
  </si>
  <si>
    <t>3 months</t>
  </si>
  <si>
    <t>Corresponding</t>
  </si>
  <si>
    <t>previous year</t>
  </si>
  <si>
    <t>(Audited)</t>
  </si>
  <si>
    <t>year ended</t>
  </si>
  <si>
    <t>Less:</t>
  </si>
  <si>
    <t>15.</t>
  </si>
  <si>
    <t xml:space="preserve">Paid-up equity share capital </t>
  </si>
  <si>
    <t>(Segment Assets-Segment Liabilities)</t>
  </si>
  <si>
    <t>*</t>
  </si>
  <si>
    <t>CENTURY  TEXTILES  AND  INDUSTRIES  LIMITED</t>
  </si>
  <si>
    <t>"Textiles" include Yarn, Cloth, Denim Cloth, Viscose Filament Yarn and Tyre Yarn</t>
  </si>
  <si>
    <t>**</t>
  </si>
  <si>
    <t>13.</t>
  </si>
  <si>
    <t>12.</t>
  </si>
  <si>
    <t>14.</t>
  </si>
  <si>
    <t>ii. Other un-allocable expenditure</t>
  </si>
  <si>
    <t>decrease</t>
  </si>
  <si>
    <t>over prev.</t>
  </si>
  <si>
    <t>quarter</t>
  </si>
  <si>
    <t>Net sales / Income from operations</t>
  </si>
  <si>
    <t>(Net Sales / Income from operations)</t>
  </si>
  <si>
    <t>Less:  Excise Duty</t>
  </si>
  <si>
    <t>Sales / Income from operations</t>
  </si>
  <si>
    <t>Regd. Office:  Century Bhavan, Dr. Annie Besant Road, Worli, Mumbai -  400030.</t>
  </si>
  <si>
    <t>@</t>
  </si>
  <si>
    <t>"Pulp and Paper" include Pulp and Writing &amp; Printing Paper</t>
  </si>
  <si>
    <t>Previous</t>
  </si>
  <si>
    <t>Contd…..2</t>
  </si>
  <si>
    <t xml:space="preserve">Add / ( Less ) :  </t>
  </si>
  <si>
    <t xml:space="preserve">"Others" include Salt, Chemicals,Floriculture, etc.  </t>
  </si>
  <si>
    <t xml:space="preserve">Other Income </t>
  </si>
  <si>
    <t>%</t>
  </si>
  <si>
    <t xml:space="preserve"> increase/</t>
  </si>
  <si>
    <t xml:space="preserve"> (Face value: Rs.10/- per Share)</t>
  </si>
  <si>
    <t>Other expenditure</t>
  </si>
  <si>
    <t>5,34,03,270</t>
  </si>
  <si>
    <t>11</t>
  </si>
  <si>
    <t>a) Including Exceptional Items</t>
  </si>
  <si>
    <t>b) Excluding Exceptional Items</t>
  </si>
  <si>
    <t>Exceptional Items</t>
  </si>
  <si>
    <t xml:space="preserve">UNAUDITED FINANCIAL RESULTS </t>
  </si>
  <si>
    <t>5,33,09,250</t>
  </si>
  <si>
    <t xml:space="preserve">( Add ) / Less :  </t>
  </si>
  <si>
    <t>i.   Interest ( Net )</t>
  </si>
  <si>
    <t>Interest ( Net )</t>
  </si>
  <si>
    <t>FOR THE QUARTER ENDED 30TH SEPTEMBER , 2007</t>
  </si>
  <si>
    <t>Listing Agreement for the quarter ended 30th September, 2007</t>
  </si>
  <si>
    <t>30.09.2007</t>
  </si>
  <si>
    <t>30.09.2006</t>
  </si>
  <si>
    <t>Purchase of traded goods</t>
  </si>
  <si>
    <t xml:space="preserve"> Expenditure</t>
  </si>
  <si>
    <t>(Increase)/Decrease in stock in trade and</t>
  </si>
  <si>
    <t>work in progress</t>
  </si>
  <si>
    <t>Employees cost</t>
  </si>
  <si>
    <t>Depreciation</t>
  </si>
  <si>
    <t>Earnings Per Share (EPS)</t>
  </si>
  <si>
    <t>Basic and diluted EPS in Rs. - not annualised :</t>
  </si>
  <si>
    <t xml:space="preserve">   depreciation, in respect of earlier years</t>
  </si>
  <si>
    <t>-  Stores &amp; Spare parts consumed</t>
  </si>
  <si>
    <t>-  Power, Fuel &amp; Water</t>
  </si>
  <si>
    <t>-  Freight, Forwarding, Octroi,  etc.</t>
  </si>
  <si>
    <t xml:space="preserve">-  Net adjustments including arrears of </t>
  </si>
  <si>
    <t xml:space="preserve">-  Current Tax </t>
  </si>
  <si>
    <t xml:space="preserve">-  Deferred Tax  </t>
  </si>
  <si>
    <t>-  Fringe Benefit Tax</t>
  </si>
  <si>
    <t>Profit  before tax ( 3 ) - ( 4+5+6 )</t>
  </si>
  <si>
    <t>Total Income ( 1 + 2 )</t>
  </si>
  <si>
    <t>Net Profit  after tax ( 7-8 )</t>
  </si>
  <si>
    <t>10</t>
  </si>
  <si>
    <t>Net Profit for the period ( 9 - 10 )</t>
  </si>
  <si>
    <t>Public Shareholding</t>
  </si>
  <si>
    <t>-  Number of Shares</t>
  </si>
  <si>
    <t>-  Percentage of Shareholding</t>
  </si>
  <si>
    <t>3 months ended</t>
  </si>
  <si>
    <t xml:space="preserve">In the previous </t>
  </si>
  <si>
    <t>year</t>
  </si>
  <si>
    <t>Year to Date</t>
  </si>
  <si>
    <t>figures for</t>
  </si>
  <si>
    <t>Current Period</t>
  </si>
  <si>
    <t>figures for the</t>
  </si>
  <si>
    <t xml:space="preserve">ended </t>
  </si>
  <si>
    <t>31.03.2007</t>
  </si>
  <si>
    <t>(Unaudited)</t>
  </si>
  <si>
    <t>ended</t>
  </si>
  <si>
    <t>accounting</t>
  </si>
  <si>
    <t xml:space="preserve">Segment Revenue </t>
  </si>
  <si>
    <t xml:space="preserve">( a ) Textiles * </t>
  </si>
  <si>
    <t>( b ) Cement</t>
  </si>
  <si>
    <t>( c ) Pulp and Paper  @</t>
  </si>
  <si>
    <t xml:space="preserve">( d ) Others **  </t>
  </si>
  <si>
    <t>Less: Inter Segment Revenue</t>
  </si>
  <si>
    <t>2</t>
  </si>
  <si>
    <t>Segment Results</t>
  </si>
  <si>
    <t>Sub - Total</t>
  </si>
  <si>
    <t xml:space="preserve"> Inter Segment Profit / ( Loss )</t>
  </si>
  <si>
    <t>Total Profit Before Tax</t>
  </si>
  <si>
    <t>-  Others</t>
  </si>
  <si>
    <t>per balance sheet of previous accounting year</t>
  </si>
  <si>
    <t xml:space="preserve">Reserves excluding Revaluation Reserves as </t>
  </si>
  <si>
    <t>Profit before Exceptional Items and Tax</t>
  </si>
  <si>
    <t>Profit / ( Loss ) after depreciation but</t>
  </si>
  <si>
    <t xml:space="preserve"> before interest and exceptional items</t>
  </si>
  <si>
    <t>(Rs.in crore)</t>
  </si>
  <si>
    <t>5,34,38,400</t>
  </si>
  <si>
    <t>Tax expense :</t>
  </si>
  <si>
    <t xml:space="preserve">    net of un-allocable income</t>
  </si>
  <si>
    <t>Haly Year</t>
  </si>
  <si>
    <t>Total ( a to f )</t>
  </si>
  <si>
    <t>Exceptional items ( See Note 3 )</t>
  </si>
  <si>
    <t xml:space="preserve">Extraordinary  items </t>
  </si>
  <si>
    <t>:  2  :</t>
  </si>
  <si>
    <t>Notes :</t>
  </si>
  <si>
    <t>2)      a) During the quarter and half year ended 30th September 2007, the revenue in respect of the  activities of discontinued Textile operations at  Worli, Mumbai, amounted to Rs. 1.59 crore and Rs. 4.79 crore respectively, and the loss in respect of the same amounted to Rs. 5.27 crore and Rs. 9.93 crore respectively.   There is no change in the status of matters relating to the dispute with the remaining few workers of the non-operative Textile Mill at Worli, Mumbai.</t>
  </si>
  <si>
    <t>4)      Information on investor complaints for the quarter – (Nos.) : Opening balance – 0, New – 24, Disposals – 24, Closing balance –  0.</t>
  </si>
  <si>
    <t>5)      Previous periods’ figures have been regrouped / recast wherever necessary.</t>
  </si>
  <si>
    <t>By Order of the Board
       For Century Textiles and Industries Ltd</t>
  </si>
  <si>
    <t>Place  :  Mumbai</t>
  </si>
  <si>
    <t xml:space="preserve">Date   : 25.10.2007 </t>
  </si>
  <si>
    <t xml:space="preserve">            Wholetime Director.</t>
  </si>
  <si>
    <r>
      <t>B.L. Jain</t>
    </r>
    <r>
      <rPr>
        <sz val="10"/>
        <rFont val="Arial"/>
        <family val="0"/>
      </rPr>
      <t xml:space="preserve">
       Wholetime Director.</t>
    </r>
  </si>
  <si>
    <r>
      <t>b)      As a result of cessation of manufacturing operations at the Textile Mill at Worli, Mumbai, the results for the quarter and half year ended 30</t>
    </r>
    <r>
      <rPr>
        <vertAlign val="superscript"/>
        <sz val="10"/>
        <rFont val="Arial"/>
        <family val="2"/>
      </rPr>
      <t>th</t>
    </r>
    <r>
      <rPr>
        <sz val="10"/>
        <rFont val="Arial"/>
        <family val="2"/>
      </rPr>
      <t xml:space="preserve"> September 2007 are not comparable with those of previous corresponding periods.</t>
    </r>
  </si>
  <si>
    <t>3)       Payments made during the half year ended 30th September 2007 under the Voluntary Retirement Scheme (VRS) are being charged to the Profit and Loss Account over a period of three accounting years commencing from the accounting year 2007-08. Accordingly, VRS charged for the said quarter and half year amounts to Rs. 0.58 crore and Rs.1.16 crore respectively.   The VRS charged to Profit and Loss account also includes Rs. 18.62 crore and Rs. 37.24 crore respectively being the proportionate amount of VRS paid in prior years, which have been shown under Exceptional Items for the quarter and half year ended 30th September 2007 respectively.</t>
  </si>
  <si>
    <r>
      <t>1)       The above results have been reviewed and recommended for adoption by the Audit Committee to the Board of Directors and have been approved by the Board at its meeting held on 25</t>
    </r>
    <r>
      <rPr>
        <vertAlign val="superscript"/>
        <sz val="10"/>
        <rFont val="Arial"/>
        <family val="2"/>
      </rPr>
      <t>th</t>
    </r>
    <r>
      <rPr>
        <sz val="10"/>
        <rFont val="Arial"/>
        <family val="2"/>
      </rPr>
      <t xml:space="preserve"> October, 2007. The Statutory Auditors have carried out a limited review of the above financial results and their report contains no qualification.</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</si>
</sst>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_);[Red]\(0.00\)"/>
    <numFmt numFmtId="175" formatCode="0.00;[Red]0.00"/>
    <numFmt numFmtId="176" formatCode="_(* #,##0.0_);_(* \(#,##0.0\);_(* &quot;-&quot;_);_(@_)"/>
    <numFmt numFmtId="177" formatCode="_(* #,##0.00_);_(* \(#,##0.00\);_(*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14">
    <font>
      <sz val="10"/>
      <name val="Arial"/>
      <family val="0"/>
    </font>
    <font>
      <b/>
      <sz val="10"/>
      <name val="Arial"/>
      <family val="2"/>
    </font>
    <font>
      <b/>
      <u val="single"/>
      <sz val="10"/>
      <name val="Arial"/>
      <family val="2"/>
    </font>
    <font>
      <u val="single"/>
      <sz val="10"/>
      <name val="Arial"/>
      <family val="2"/>
    </font>
    <font>
      <u val="single"/>
      <sz val="10"/>
      <color indexed="12"/>
      <name val="Arial"/>
      <family val="0"/>
    </font>
    <font>
      <u val="single"/>
      <sz val="10"/>
      <color indexed="36"/>
      <name val="Arial"/>
      <family val="0"/>
    </font>
    <font>
      <sz val="11"/>
      <name val="Arial"/>
      <family val="2"/>
    </font>
    <font>
      <b/>
      <sz val="11"/>
      <name val="Arial"/>
      <family val="2"/>
    </font>
    <font>
      <sz val="8"/>
      <name val="Arial"/>
      <family val="0"/>
    </font>
    <font>
      <b/>
      <sz val="12"/>
      <name val="Arial"/>
      <family val="2"/>
    </font>
    <font>
      <sz val="12"/>
      <name val="Times New Roman"/>
      <family val="1"/>
    </font>
    <font>
      <vertAlign val="superscript"/>
      <sz val="10"/>
      <name val="Arial"/>
      <family val="2"/>
    </font>
    <font>
      <b/>
      <u val="single"/>
      <sz val="13"/>
      <name val="Arial"/>
      <family val="2"/>
    </font>
    <font>
      <b/>
      <sz val="13"/>
      <name val="Arial"/>
      <family val="2"/>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1"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Font="1" applyAlignment="1">
      <alignment horizontal="centerContinuous"/>
    </xf>
    <xf numFmtId="0" fontId="1" fillId="0" borderId="0" xfId="0" applyFont="1" applyAlignment="1">
      <alignment horizontal="centerContinuous"/>
    </xf>
    <xf numFmtId="0" fontId="0" fillId="0" borderId="0" xfId="0" applyFont="1" applyBorder="1" applyAlignment="1">
      <alignment horizontal="centerContinuous"/>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1" xfId="0" applyFont="1" applyBorder="1" applyAlignment="1">
      <alignment/>
    </xf>
    <xf numFmtId="0" fontId="0" fillId="0" borderId="6" xfId="0" applyFont="1" applyBorder="1" applyAlignment="1">
      <alignment/>
    </xf>
    <xf numFmtId="0" fontId="0" fillId="0" borderId="0" xfId="0" applyFont="1" applyBorder="1" applyAlignment="1" quotePrefix="1">
      <alignment horizontal="left"/>
    </xf>
    <xf numFmtId="0" fontId="0" fillId="0" borderId="2"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xf>
    <xf numFmtId="0" fontId="0" fillId="0" borderId="8" xfId="0" applyFont="1" applyBorder="1" applyAlignment="1">
      <alignment horizontal="center"/>
    </xf>
    <xf numFmtId="0" fontId="0" fillId="0" borderId="9" xfId="0" applyFont="1" applyBorder="1" applyAlignment="1" quotePrefix="1">
      <alignment horizontal="center"/>
    </xf>
    <xf numFmtId="0" fontId="0" fillId="0" borderId="6" xfId="0" applyFont="1" applyBorder="1" applyAlignment="1" quotePrefix="1">
      <alignment horizontal="center"/>
    </xf>
    <xf numFmtId="2" fontId="0" fillId="0" borderId="1" xfId="0" applyNumberFormat="1" applyFont="1" applyBorder="1" applyAlignment="1">
      <alignment horizontal="left"/>
    </xf>
    <xf numFmtId="2" fontId="0" fillId="0" borderId="0" xfId="0" applyNumberFormat="1" applyFont="1" applyBorder="1" applyAlignment="1">
      <alignment/>
    </xf>
    <xf numFmtId="0" fontId="0" fillId="0" borderId="0" xfId="0" applyFont="1" applyBorder="1" applyAlignment="1">
      <alignment horizontal="left"/>
    </xf>
    <xf numFmtId="0" fontId="0" fillId="0" borderId="1" xfId="0" applyFont="1" applyBorder="1" applyAlignment="1" quotePrefix="1">
      <alignment horizontal="left"/>
    </xf>
    <xf numFmtId="0" fontId="1" fillId="0" borderId="0" xfId="0" applyFont="1" applyAlignment="1">
      <alignment horizontal="left"/>
    </xf>
    <xf numFmtId="0" fontId="0" fillId="0" borderId="7" xfId="0" applyFont="1" applyBorder="1" applyAlignment="1">
      <alignment horizontal="center"/>
    </xf>
    <xf numFmtId="0" fontId="0" fillId="0" borderId="3" xfId="0" applyFont="1" applyBorder="1" applyAlignment="1" quotePrefix="1">
      <alignment horizontal="left"/>
    </xf>
    <xf numFmtId="0" fontId="1" fillId="0" borderId="0" xfId="0" applyFont="1" applyAlignment="1" quotePrefix="1">
      <alignment horizontal="center"/>
    </xf>
    <xf numFmtId="0" fontId="0" fillId="0" borderId="0" xfId="0" applyFont="1" applyAlignment="1" quotePrefix="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0" xfId="0" applyFont="1" applyBorder="1" applyAlignment="1">
      <alignment horizontal="left" vertical="top"/>
    </xf>
    <xf numFmtId="0" fontId="0" fillId="0" borderId="6" xfId="0" applyFont="1" applyBorder="1" applyAlignment="1">
      <alignment vertical="top"/>
    </xf>
    <xf numFmtId="2" fontId="0" fillId="0" borderId="0" xfId="0" applyNumberFormat="1" applyFont="1" applyBorder="1" applyAlignment="1">
      <alignment vertical="top"/>
    </xf>
    <xf numFmtId="0" fontId="0" fillId="0" borderId="0" xfId="0" applyFont="1" applyBorder="1" applyAlignment="1">
      <alignment/>
    </xf>
    <xf numFmtId="2" fontId="0" fillId="0" borderId="1" xfId="0" applyNumberFormat="1" applyFont="1" applyBorder="1" applyAlignment="1">
      <alignment/>
    </xf>
    <xf numFmtId="0" fontId="1" fillId="0" borderId="10" xfId="0" applyFont="1" applyBorder="1" applyAlignment="1">
      <alignment/>
    </xf>
    <xf numFmtId="2" fontId="0" fillId="0" borderId="1" xfId="0" applyNumberFormat="1" applyFont="1" applyBorder="1" applyAlignment="1">
      <alignment horizontal="left" vertical="top"/>
    </xf>
    <xf numFmtId="0" fontId="1" fillId="0" borderId="11" xfId="0" applyFont="1" applyBorder="1" applyAlignment="1">
      <alignment horizontal="center"/>
    </xf>
    <xf numFmtId="0" fontId="0" fillId="0" borderId="1"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173" fontId="1" fillId="0" borderId="8" xfId="0" applyNumberFormat="1" applyFont="1" applyBorder="1" applyAlignment="1">
      <alignment horizontal="center"/>
    </xf>
    <xf numFmtId="173" fontId="1" fillId="0" borderId="2" xfId="0" applyNumberFormat="1"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0" fillId="0" borderId="1" xfId="0" applyFont="1" applyBorder="1" applyAlignment="1">
      <alignment horizontal="left"/>
    </xf>
    <xf numFmtId="173" fontId="1" fillId="0" borderId="6" xfId="0" applyNumberFormat="1" applyFont="1" applyBorder="1" applyAlignment="1">
      <alignment horizontal="center"/>
    </xf>
    <xf numFmtId="0" fontId="2" fillId="0" borderId="6" xfId="0" applyFont="1" applyBorder="1" applyAlignment="1">
      <alignment horizontal="center"/>
    </xf>
    <xf numFmtId="2" fontId="1" fillId="0" borderId="0" xfId="0" applyNumberFormat="1" applyFont="1" applyBorder="1" applyAlignment="1" quotePrefix="1">
      <alignment horizontal="center"/>
    </xf>
    <xf numFmtId="173" fontId="1" fillId="0" borderId="7" xfId="0" applyNumberFormat="1" applyFont="1" applyBorder="1" applyAlignment="1">
      <alignment horizontal="center"/>
    </xf>
    <xf numFmtId="0" fontId="0" fillId="0" borderId="0" xfId="0" applyFont="1" applyBorder="1" applyAlignment="1" quotePrefix="1">
      <alignment horizontal="center"/>
    </xf>
    <xf numFmtId="2" fontId="0" fillId="0" borderId="0" xfId="0" applyNumberFormat="1" applyFont="1" applyBorder="1" applyAlignment="1">
      <alignment/>
    </xf>
    <xf numFmtId="2" fontId="0" fillId="0" borderId="0" xfId="0" applyNumberFormat="1" applyFont="1" applyBorder="1" applyAlignment="1">
      <alignment horizontal="left"/>
    </xf>
    <xf numFmtId="0" fontId="0" fillId="0" borderId="0" xfId="0" applyFont="1" applyBorder="1" applyAlignment="1">
      <alignment horizontal="center"/>
    </xf>
    <xf numFmtId="173" fontId="7" fillId="0" borderId="2" xfId="0" applyNumberFormat="1" applyFont="1" applyBorder="1" applyAlignment="1">
      <alignment horizontal="center"/>
    </xf>
    <xf numFmtId="173" fontId="6" fillId="0" borderId="2" xfId="15" applyNumberFormat="1" applyFont="1" applyBorder="1" applyAlignment="1">
      <alignment/>
    </xf>
    <xf numFmtId="173" fontId="6" fillId="0" borderId="2" xfId="0" applyNumberFormat="1" applyFont="1" applyBorder="1" applyAlignment="1">
      <alignment/>
    </xf>
    <xf numFmtId="2" fontId="6" fillId="0" borderId="2" xfId="0" applyNumberFormat="1" applyFont="1" applyBorder="1" applyAlignment="1">
      <alignment vertical="top"/>
    </xf>
    <xf numFmtId="2" fontId="6" fillId="0" borderId="1" xfId="0" applyNumberFormat="1" applyFont="1" applyBorder="1" applyAlignment="1">
      <alignment/>
    </xf>
    <xf numFmtId="2" fontId="6" fillId="0" borderId="2" xfId="0" applyNumberFormat="1" applyFont="1" applyBorder="1" applyAlignment="1">
      <alignment horizontal="right"/>
    </xf>
    <xf numFmtId="10" fontId="6" fillId="0" borderId="0" xfId="0" applyNumberFormat="1" applyFont="1" applyBorder="1" applyAlignment="1">
      <alignment/>
    </xf>
    <xf numFmtId="2" fontId="6" fillId="0" borderId="2" xfId="0" applyNumberFormat="1" applyFont="1" applyBorder="1" applyAlignment="1">
      <alignment/>
    </xf>
    <xf numFmtId="2" fontId="6" fillId="0" borderId="2" xfId="0" applyNumberFormat="1" applyFont="1" applyBorder="1" applyAlignment="1">
      <alignment/>
    </xf>
    <xf numFmtId="2" fontId="6" fillId="0" borderId="8" xfId="0" applyNumberFormat="1" applyFont="1" applyBorder="1" applyAlignment="1">
      <alignment/>
    </xf>
    <xf numFmtId="0" fontId="6" fillId="0" borderId="2" xfId="0" applyNumberFormat="1" applyFont="1" applyBorder="1" applyAlignment="1">
      <alignment/>
    </xf>
    <xf numFmtId="173" fontId="6" fillId="0" borderId="8" xfId="0" applyNumberFormat="1" applyFont="1" applyBorder="1" applyAlignment="1">
      <alignment/>
    </xf>
    <xf numFmtId="0" fontId="6" fillId="0" borderId="0" xfId="0" applyFont="1" applyBorder="1" applyAlignment="1">
      <alignment/>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vertical="top"/>
    </xf>
    <xf numFmtId="0" fontId="1" fillId="0" borderId="1" xfId="0" applyFont="1" applyBorder="1" applyAlignment="1">
      <alignment horizontal="left"/>
    </xf>
    <xf numFmtId="173" fontId="7" fillId="0" borderId="0" xfId="0" applyNumberFormat="1" applyFont="1" applyBorder="1" applyAlignment="1">
      <alignment horizontal="center"/>
    </xf>
    <xf numFmtId="173" fontId="1" fillId="0" borderId="12" xfId="0" applyNumberFormat="1" applyFont="1" applyBorder="1" applyAlignment="1">
      <alignment horizontal="center"/>
    </xf>
    <xf numFmtId="2" fontId="6" fillId="0" borderId="11" xfId="0" applyNumberFormat="1" applyFont="1" applyBorder="1" applyAlignment="1">
      <alignment/>
    </xf>
    <xf numFmtId="2" fontId="7" fillId="0" borderId="0" xfId="0" applyNumberFormat="1" applyFont="1" applyBorder="1" applyAlignment="1">
      <alignment horizontal="center"/>
    </xf>
    <xf numFmtId="173" fontId="1" fillId="0" borderId="9" xfId="0" applyNumberFormat="1" applyFont="1" applyBorder="1" applyAlignment="1">
      <alignment horizontal="center"/>
    </xf>
    <xf numFmtId="0" fontId="0" fillId="0" borderId="11" xfId="0" applyFont="1" applyBorder="1" applyAlignment="1">
      <alignment/>
    </xf>
    <xf numFmtId="0" fontId="6" fillId="0" borderId="2" xfId="0" applyFont="1" applyBorder="1" applyAlignment="1">
      <alignment/>
    </xf>
    <xf numFmtId="43" fontId="6" fillId="0" borderId="2" xfId="15" applyFont="1" applyBorder="1" applyAlignment="1">
      <alignment/>
    </xf>
    <xf numFmtId="0" fontId="6" fillId="0" borderId="2" xfId="0" applyFont="1" applyBorder="1" applyAlignment="1" quotePrefix="1">
      <alignment horizontal="right"/>
    </xf>
    <xf numFmtId="0" fontId="1" fillId="0" borderId="4" xfId="0" applyFont="1" applyBorder="1" applyAlignment="1">
      <alignment horizontal="center"/>
    </xf>
    <xf numFmtId="0" fontId="7" fillId="0" borderId="0" xfId="0" applyFont="1" applyBorder="1" applyAlignment="1">
      <alignment horizontal="center"/>
    </xf>
    <xf numFmtId="173" fontId="7" fillId="0" borderId="4" xfId="0" applyNumberFormat="1" applyFont="1" applyBorder="1" applyAlignment="1">
      <alignment horizontal="center"/>
    </xf>
    <xf numFmtId="0" fontId="6" fillId="0" borderId="1" xfId="0" applyFont="1" applyBorder="1" applyAlignment="1" quotePrefix="1">
      <alignment horizontal="right"/>
    </xf>
    <xf numFmtId="2" fontId="6" fillId="0" borderId="10" xfId="0" applyNumberFormat="1" applyFont="1" applyBorder="1" applyAlignment="1" quotePrefix="1">
      <alignment horizontal="right"/>
    </xf>
    <xf numFmtId="2" fontId="0" fillId="0" borderId="0" xfId="0" applyNumberFormat="1" applyFont="1" applyBorder="1" applyAlignment="1" quotePrefix="1">
      <alignment horizontal="left"/>
    </xf>
    <xf numFmtId="2" fontId="1" fillId="0" borderId="2" xfId="0" applyNumberFormat="1" applyFont="1" applyBorder="1" applyAlignment="1">
      <alignment horizontal="center"/>
    </xf>
    <xf numFmtId="10" fontId="6" fillId="0" borderId="8" xfId="0" applyNumberFormat="1" applyFont="1" applyBorder="1" applyAlignment="1" quotePrefix="1">
      <alignment horizontal="right"/>
    </xf>
    <xf numFmtId="2" fontId="6" fillId="0" borderId="2" xfId="0" applyNumberFormat="1" applyFont="1" applyBorder="1" applyAlignment="1" quotePrefix="1">
      <alignment horizontal="right"/>
    </xf>
    <xf numFmtId="0" fontId="1" fillId="0" borderId="2" xfId="0" applyFont="1" applyBorder="1" applyAlignment="1">
      <alignment horizontal="center"/>
    </xf>
    <xf numFmtId="2" fontId="1" fillId="0" borderId="0" xfId="0" applyNumberFormat="1" applyFont="1" applyBorder="1" applyAlignment="1">
      <alignment horizontal="center"/>
    </xf>
    <xf numFmtId="0" fontId="0" fillId="0" borderId="0" xfId="0" applyFont="1" applyFill="1" applyBorder="1" applyAlignment="1">
      <alignment horizontal="left"/>
    </xf>
    <xf numFmtId="0" fontId="0" fillId="0" borderId="0" xfId="0" applyFont="1" applyBorder="1" applyAlignment="1" quotePrefix="1">
      <alignment/>
    </xf>
    <xf numFmtId="0" fontId="0" fillId="0" borderId="3" xfId="0" applyFont="1" applyBorder="1" applyAlignment="1" quotePrefix="1">
      <alignment/>
    </xf>
    <xf numFmtId="0" fontId="1" fillId="0" borderId="1" xfId="0" applyFont="1" applyBorder="1" applyAlignment="1">
      <alignment/>
    </xf>
    <xf numFmtId="0" fontId="1" fillId="0" borderId="0" xfId="0" applyFont="1" applyBorder="1" applyAlignment="1">
      <alignment horizontal="center"/>
    </xf>
    <xf numFmtId="0" fontId="0" fillId="0" borderId="13" xfId="0" applyFont="1" applyBorder="1" applyAlignment="1">
      <alignment horizontal="center"/>
    </xf>
    <xf numFmtId="0" fontId="1" fillId="0" borderId="13" xfId="0" applyFont="1" applyBorder="1" applyAlignment="1">
      <alignment horizontal="center"/>
    </xf>
    <xf numFmtId="0" fontId="1" fillId="0" borderId="6" xfId="0" applyFont="1" applyBorder="1" applyAlignment="1" quotePrefix="1">
      <alignment horizontal="center"/>
    </xf>
    <xf numFmtId="0" fontId="1" fillId="0" borderId="0" xfId="0" applyFont="1" applyBorder="1" applyAlignment="1">
      <alignment horizontal="left"/>
    </xf>
    <xf numFmtId="0" fontId="1" fillId="0" borderId="9" xfId="0" applyFont="1" applyBorder="1" applyAlignment="1" quotePrefix="1">
      <alignment horizontal="center"/>
    </xf>
    <xf numFmtId="0" fontId="1" fillId="0" borderId="4" xfId="0" applyFont="1" applyBorder="1" applyAlignment="1">
      <alignment/>
    </xf>
    <xf numFmtId="2" fontId="1" fillId="0" borderId="1" xfId="0" applyNumberFormat="1" applyFont="1" applyBorder="1" applyAlignment="1">
      <alignment horizontal="left"/>
    </xf>
    <xf numFmtId="2" fontId="1" fillId="0" borderId="0" xfId="0" applyNumberFormat="1" applyFont="1" applyBorder="1" applyAlignment="1">
      <alignment/>
    </xf>
    <xf numFmtId="2" fontId="1" fillId="0" borderId="1" xfId="0" applyNumberFormat="1" applyFont="1" applyBorder="1" applyAlignment="1">
      <alignment/>
    </xf>
    <xf numFmtId="2" fontId="1" fillId="0" borderId="0" xfId="0" applyNumberFormat="1" applyFont="1" applyBorder="1" applyAlignment="1" quotePrefix="1">
      <alignment horizontal="left"/>
    </xf>
    <xf numFmtId="2" fontId="6" fillId="0" borderId="2" xfId="0" applyNumberFormat="1" applyFont="1" applyBorder="1" applyAlignment="1">
      <alignment horizontal="left"/>
    </xf>
    <xf numFmtId="2" fontId="7" fillId="0" borderId="0" xfId="0" applyNumberFormat="1" applyFont="1" applyBorder="1" applyAlignment="1">
      <alignment horizontal="left"/>
    </xf>
    <xf numFmtId="43" fontId="6" fillId="0" borderId="0" xfId="15" applyFont="1" applyBorder="1" applyAlignment="1">
      <alignment/>
    </xf>
    <xf numFmtId="173" fontId="7" fillId="0" borderId="3" xfId="0" applyNumberFormat="1" applyFont="1" applyBorder="1" applyAlignment="1">
      <alignment horizontal="center"/>
    </xf>
    <xf numFmtId="0" fontId="0" fillId="0" borderId="7" xfId="0" applyFont="1" applyBorder="1" applyAlignment="1" quotePrefix="1">
      <alignment horizontal="center"/>
    </xf>
    <xf numFmtId="0" fontId="0" fillId="0" borderId="10" xfId="0" applyFont="1" applyBorder="1" applyAlignment="1">
      <alignment horizontal="left"/>
    </xf>
    <xf numFmtId="2" fontId="6" fillId="0" borderId="1" xfId="0" applyNumberFormat="1" applyFont="1" applyBorder="1" applyAlignment="1" quotePrefix="1">
      <alignment horizontal="right"/>
    </xf>
    <xf numFmtId="2" fontId="6" fillId="0" borderId="0" xfId="0" applyNumberFormat="1" applyFont="1" applyBorder="1" applyAlignment="1" quotePrefix="1">
      <alignment horizontal="right"/>
    </xf>
    <xf numFmtId="173" fontId="1" fillId="0" borderId="0" xfId="0" applyNumberFormat="1" applyFont="1" applyBorder="1" applyAlignment="1">
      <alignment horizontal="center"/>
    </xf>
    <xf numFmtId="2" fontId="6" fillId="0" borderId="0" xfId="0" applyNumberFormat="1" applyFont="1" applyBorder="1" applyAlignment="1">
      <alignment/>
    </xf>
    <xf numFmtId="0" fontId="6" fillId="0" borderId="0" xfId="0" applyFont="1" applyBorder="1" applyAlignment="1" quotePrefix="1">
      <alignment horizontal="right"/>
    </xf>
    <xf numFmtId="43" fontId="6" fillId="0" borderId="0" xfId="15" applyFont="1" applyBorder="1" applyAlignment="1" quotePrefix="1">
      <alignment horizontal="left"/>
    </xf>
    <xf numFmtId="43" fontId="6" fillId="0" borderId="0" xfId="15" applyFont="1" applyBorder="1" applyAlignment="1" quotePrefix="1">
      <alignment horizontal="right"/>
    </xf>
    <xf numFmtId="2" fontId="6" fillId="0" borderId="0" xfId="0" applyNumberFormat="1" applyFont="1" applyBorder="1" applyAlignment="1">
      <alignment horizontal="right"/>
    </xf>
    <xf numFmtId="173" fontId="0" fillId="0" borderId="0" xfId="0" applyNumberFormat="1" applyFont="1" applyBorder="1" applyAlignment="1">
      <alignment horizontal="center"/>
    </xf>
    <xf numFmtId="10" fontId="6" fillId="0" borderId="0" xfId="0" applyNumberFormat="1" applyFont="1" applyBorder="1" applyAlignment="1" quotePrefix="1">
      <alignment horizontal="right"/>
    </xf>
    <xf numFmtId="10" fontId="7" fillId="0" borderId="0" xfId="0" applyNumberFormat="1" applyFont="1" applyBorder="1" applyAlignment="1">
      <alignment horizontal="center"/>
    </xf>
    <xf numFmtId="2" fontId="6" fillId="0" borderId="0" xfId="0" applyNumberFormat="1" applyFont="1" applyBorder="1" applyAlignment="1">
      <alignment/>
    </xf>
    <xf numFmtId="0" fontId="2" fillId="0" borderId="0" xfId="0" applyFont="1" applyBorder="1" applyAlignment="1">
      <alignment horizontal="center"/>
    </xf>
    <xf numFmtId="2" fontId="6" fillId="0" borderId="0" xfId="0" applyNumberFormat="1" applyFont="1" applyBorder="1" applyAlignment="1">
      <alignment horizontal="center"/>
    </xf>
    <xf numFmtId="0" fontId="1" fillId="0" borderId="0" xfId="0" applyFont="1" applyBorder="1" applyAlignment="1">
      <alignment/>
    </xf>
    <xf numFmtId="0" fontId="0" fillId="0" borderId="9" xfId="0" applyFont="1" applyBorder="1" applyAlignment="1">
      <alignment/>
    </xf>
    <xf numFmtId="2" fontId="0" fillId="0" borderId="4" xfId="0" applyNumberFormat="1" applyFont="1" applyBorder="1" applyAlignment="1">
      <alignment horizontal="left"/>
    </xf>
    <xf numFmtId="173" fontId="1" fillId="0" borderId="4" xfId="0" applyNumberFormat="1" applyFont="1" applyBorder="1" applyAlignment="1">
      <alignment horizontal="center"/>
    </xf>
    <xf numFmtId="2" fontId="6" fillId="0" borderId="4" xfId="0" applyNumberFormat="1" applyFont="1" applyBorder="1" applyAlignment="1">
      <alignment/>
    </xf>
    <xf numFmtId="2" fontId="6" fillId="0" borderId="5" xfId="0" applyNumberFormat="1" applyFont="1" applyBorder="1" applyAlignment="1">
      <alignment/>
    </xf>
    <xf numFmtId="43" fontId="6" fillId="0" borderId="1" xfId="15" applyFont="1" applyBorder="1" applyAlignment="1" quotePrefix="1">
      <alignment horizontal="right"/>
    </xf>
    <xf numFmtId="0" fontId="9" fillId="0" borderId="3" xfId="0" applyFont="1" applyBorder="1" applyAlignment="1">
      <alignment horizontal="center"/>
    </xf>
    <xf numFmtId="2" fontId="7" fillId="0" borderId="8" xfId="0" applyNumberFormat="1" applyFont="1" applyBorder="1" applyAlignment="1">
      <alignment/>
    </xf>
    <xf numFmtId="2" fontId="7" fillId="0" borderId="13" xfId="0" applyNumberFormat="1" applyFont="1" applyBorder="1" applyAlignment="1">
      <alignment/>
    </xf>
    <xf numFmtId="2" fontId="7" fillId="0" borderId="2" xfId="0" applyNumberFormat="1" applyFont="1" applyBorder="1" applyAlignment="1">
      <alignment/>
    </xf>
    <xf numFmtId="2" fontId="7" fillId="0" borderId="13" xfId="0" applyNumberFormat="1" applyFont="1" applyBorder="1" applyAlignment="1" quotePrefix="1">
      <alignment horizontal="right"/>
    </xf>
    <xf numFmtId="2" fontId="6" fillId="0" borderId="2" xfId="15" applyNumberFormat="1" applyFont="1" applyBorder="1" applyAlignment="1">
      <alignment/>
    </xf>
    <xf numFmtId="2" fontId="7" fillId="0" borderId="2" xfId="0" applyNumberFormat="1" applyFont="1" applyBorder="1" applyAlignment="1">
      <alignment horizontal="center"/>
    </xf>
    <xf numFmtId="2" fontId="6" fillId="0" borderId="2" xfId="15" applyNumberFormat="1" applyFont="1" applyBorder="1" applyAlignment="1">
      <alignment vertical="top"/>
    </xf>
    <xf numFmtId="2" fontId="6" fillId="0" borderId="11" xfId="15" applyNumberFormat="1" applyFont="1" applyBorder="1" applyAlignment="1">
      <alignment/>
    </xf>
    <xf numFmtId="173" fontId="7" fillId="0" borderId="9" xfId="0" applyNumberFormat="1" applyFont="1" applyBorder="1" applyAlignment="1">
      <alignment horizontal="center"/>
    </xf>
    <xf numFmtId="2" fontId="7" fillId="0" borderId="2" xfId="0" applyNumberFormat="1" applyFont="1" applyBorder="1" applyAlignment="1" quotePrefix="1">
      <alignment horizontal="center"/>
    </xf>
    <xf numFmtId="2" fontId="7" fillId="0" borderId="2" xfId="0" applyNumberFormat="1" applyFont="1" applyBorder="1" applyAlignment="1" quotePrefix="1">
      <alignment horizontal="left"/>
    </xf>
    <xf numFmtId="173" fontId="7" fillId="0" borderId="6" xfId="0" applyNumberFormat="1" applyFont="1" applyBorder="1" applyAlignment="1">
      <alignment horizontal="center"/>
    </xf>
    <xf numFmtId="2" fontId="6" fillId="0" borderId="0" xfId="15" applyNumberFormat="1" applyFont="1" applyBorder="1" applyAlignment="1">
      <alignment/>
    </xf>
    <xf numFmtId="2" fontId="7" fillId="0" borderId="0" xfId="15" applyNumberFormat="1" applyFont="1" applyBorder="1" applyAlignment="1">
      <alignment/>
    </xf>
    <xf numFmtId="0" fontId="1" fillId="0" borderId="0" xfId="0" applyFont="1" applyFill="1" applyBorder="1" applyAlignment="1">
      <alignment/>
    </xf>
    <xf numFmtId="2" fontId="6" fillId="0" borderId="0" xfId="15" applyNumberFormat="1" applyFont="1" applyBorder="1" applyAlignment="1">
      <alignment/>
    </xf>
    <xf numFmtId="2" fontId="7" fillId="0" borderId="0" xfId="15" applyNumberFormat="1" applyFont="1" applyBorder="1" applyAlignment="1">
      <alignment/>
    </xf>
    <xf numFmtId="43" fontId="7" fillId="0" borderId="0" xfId="15" applyFont="1" applyBorder="1" applyAlignment="1">
      <alignment horizontal="center"/>
    </xf>
    <xf numFmtId="2" fontId="7" fillId="0" borderId="0" xfId="15" applyNumberFormat="1" applyFont="1" applyBorder="1" applyAlignment="1">
      <alignment horizontal="right"/>
    </xf>
    <xf numFmtId="43" fontId="6" fillId="0" borderId="0" xfId="15" applyFont="1" applyBorder="1" applyAlignment="1">
      <alignment/>
    </xf>
    <xf numFmtId="173" fontId="6" fillId="0" borderId="0" xfId="15" applyNumberFormat="1" applyFont="1" applyBorder="1" applyAlignment="1">
      <alignment/>
    </xf>
    <xf numFmtId="173" fontId="6" fillId="0" borderId="2" xfId="15" applyNumberFormat="1" applyFont="1" applyBorder="1" applyAlignment="1">
      <alignment/>
    </xf>
    <xf numFmtId="173" fontId="1" fillId="0" borderId="10" xfId="0" applyNumberFormat="1" applyFont="1" applyBorder="1" applyAlignment="1">
      <alignment horizontal="center"/>
    </xf>
    <xf numFmtId="0" fontId="0" fillId="0" borderId="1" xfId="0" applyFont="1" applyBorder="1" applyAlignment="1">
      <alignment/>
    </xf>
    <xf numFmtId="0" fontId="1" fillId="0" borderId="1" xfId="0" applyFont="1" applyBorder="1" applyAlignment="1">
      <alignment/>
    </xf>
    <xf numFmtId="0" fontId="0" fillId="0" borderId="1" xfId="0" applyFont="1" applyBorder="1" applyAlignment="1" quotePrefix="1">
      <alignment/>
    </xf>
    <xf numFmtId="0" fontId="0" fillId="0" borderId="1" xfId="0" applyFont="1" applyBorder="1" applyAlignment="1">
      <alignment horizontal="left" vertical="top"/>
    </xf>
    <xf numFmtId="0" fontId="1" fillId="0" borderId="1" xfId="0" applyFont="1" applyBorder="1" applyAlignment="1">
      <alignment horizontal="left" vertical="top"/>
    </xf>
    <xf numFmtId="173" fontId="6" fillId="0" borderId="0" xfId="15" applyNumberFormat="1" applyFont="1" applyBorder="1" applyAlignment="1">
      <alignment/>
    </xf>
    <xf numFmtId="173" fontId="6" fillId="0" borderId="0" xfId="0" applyNumberFormat="1" applyFont="1" applyBorder="1" applyAlignment="1">
      <alignment horizontal="right"/>
    </xf>
    <xf numFmtId="2" fontId="6" fillId="0" borderId="2" xfId="15" applyNumberFormat="1" applyFont="1" applyBorder="1" applyAlignment="1">
      <alignment/>
    </xf>
    <xf numFmtId="2" fontId="7" fillId="0" borderId="2" xfId="15" applyNumberFormat="1" applyFont="1" applyBorder="1" applyAlignment="1">
      <alignment/>
    </xf>
    <xf numFmtId="2" fontId="7" fillId="0" borderId="2" xfId="15" applyNumberFormat="1" applyFont="1" applyBorder="1" applyAlignment="1">
      <alignment/>
    </xf>
    <xf numFmtId="43" fontId="6" fillId="0" borderId="2" xfId="15" applyFont="1" applyBorder="1" applyAlignment="1">
      <alignment/>
    </xf>
    <xf numFmtId="2" fontId="7" fillId="0" borderId="2" xfId="15" applyNumberFormat="1" applyFont="1" applyBorder="1" applyAlignment="1">
      <alignment horizontal="right"/>
    </xf>
    <xf numFmtId="173" fontId="6" fillId="0" borderId="2" xfId="0" applyNumberFormat="1" applyFont="1" applyBorder="1" applyAlignment="1">
      <alignment horizontal="right"/>
    </xf>
    <xf numFmtId="2" fontId="6" fillId="0" borderId="4" xfId="15" applyNumberFormat="1" applyFont="1" applyBorder="1" applyAlignment="1">
      <alignment/>
    </xf>
    <xf numFmtId="173" fontId="6" fillId="0" borderId="0" xfId="0" applyNumberFormat="1" applyFont="1" applyBorder="1" applyAlignment="1">
      <alignment/>
    </xf>
    <xf numFmtId="2" fontId="6" fillId="0" borderId="0" xfId="15" applyNumberFormat="1" applyFont="1" applyBorder="1" applyAlignment="1">
      <alignment vertical="top"/>
    </xf>
    <xf numFmtId="2" fontId="6" fillId="0" borderId="0" xfId="0" applyNumberFormat="1" applyFont="1" applyBorder="1" applyAlignment="1">
      <alignment vertical="top"/>
    </xf>
    <xf numFmtId="10" fontId="6" fillId="0" borderId="3" xfId="0" applyNumberFormat="1" applyFont="1" applyBorder="1" applyAlignment="1" quotePrefix="1">
      <alignment horizontal="right"/>
    </xf>
    <xf numFmtId="173" fontId="1" fillId="0" borderId="0" xfId="0" applyNumberFormat="1" applyFont="1" applyBorder="1" applyAlignment="1">
      <alignment horizontal="center" vertical="top"/>
    </xf>
    <xf numFmtId="173" fontId="1" fillId="0" borderId="3" xfId="0" applyNumberFormat="1" applyFont="1" applyBorder="1" applyAlignment="1">
      <alignment horizontal="center"/>
    </xf>
    <xf numFmtId="0" fontId="0" fillId="0" borderId="10" xfId="0" applyFont="1" applyBorder="1" applyAlignment="1">
      <alignment/>
    </xf>
    <xf numFmtId="2" fontId="6" fillId="0" borderId="5" xfId="15" applyNumberFormat="1" applyFont="1" applyBorder="1" applyAlignment="1">
      <alignment/>
    </xf>
    <xf numFmtId="173" fontId="1" fillId="0" borderId="13" xfId="0" applyNumberFormat="1" applyFont="1" applyBorder="1" applyAlignment="1">
      <alignment horizontal="center"/>
    </xf>
    <xf numFmtId="2" fontId="1" fillId="0" borderId="0" xfId="0" applyNumberFormat="1" applyFont="1" applyBorder="1" applyAlignment="1">
      <alignment horizontal="left"/>
    </xf>
    <xf numFmtId="173" fontId="1" fillId="0" borderId="11" xfId="0" applyNumberFormat="1" applyFont="1" applyBorder="1" applyAlignment="1">
      <alignment horizontal="center"/>
    </xf>
    <xf numFmtId="2" fontId="7" fillId="0" borderId="11" xfId="0" applyNumberFormat="1" applyFont="1" applyBorder="1" applyAlignment="1">
      <alignment/>
    </xf>
    <xf numFmtId="173" fontId="7" fillId="0" borderId="1" xfId="0" applyNumberFormat="1" applyFont="1" applyBorder="1" applyAlignment="1">
      <alignment horizontal="center"/>
    </xf>
    <xf numFmtId="2" fontId="1" fillId="0" borderId="10" xfId="0" applyNumberFormat="1" applyFont="1" applyBorder="1" applyAlignment="1">
      <alignment/>
    </xf>
    <xf numFmtId="2" fontId="1" fillId="0" borderId="10" xfId="0" applyNumberFormat="1" applyFont="1" applyBorder="1" applyAlignment="1">
      <alignment horizontal="left"/>
    </xf>
    <xf numFmtId="0" fontId="1" fillId="0" borderId="0" xfId="0" applyFont="1" applyAlignment="1">
      <alignment horizontal="center"/>
    </xf>
    <xf numFmtId="0" fontId="0" fillId="0" borderId="0" xfId="0" applyFont="1" applyAlignment="1">
      <alignment horizontal="center"/>
    </xf>
    <xf numFmtId="0" fontId="10" fillId="0" borderId="0" xfId="0" applyFont="1" applyAlignment="1">
      <alignment/>
    </xf>
    <xf numFmtId="0" fontId="0" fillId="0" borderId="0" xfId="0" applyAlignment="1">
      <alignment wrapText="1"/>
    </xf>
    <xf numFmtId="0" fontId="0" fillId="0" borderId="0" xfId="0" applyAlignment="1">
      <alignment horizontal="right" wrapText="1"/>
    </xf>
    <xf numFmtId="0" fontId="1" fillId="0" borderId="0" xfId="0" applyFont="1" applyAlignment="1">
      <alignment horizontal="right" wrapText="1"/>
    </xf>
    <xf numFmtId="0" fontId="0" fillId="0" borderId="0" xfId="0" applyFont="1" applyAlignment="1">
      <alignment horizontal="justify" wrapText="1"/>
    </xf>
    <xf numFmtId="0" fontId="0" fillId="0" borderId="0" xfId="0" applyFont="1" applyAlignment="1">
      <alignment horizontal="left" wrapText="1"/>
    </xf>
    <xf numFmtId="0" fontId="0" fillId="0" borderId="0" xfId="0" applyFont="1" applyAlignment="1">
      <alignment horizontal="justify"/>
    </xf>
    <xf numFmtId="0" fontId="12" fillId="0" borderId="0" xfId="0" applyFont="1" applyAlignment="1">
      <alignment/>
    </xf>
    <xf numFmtId="0" fontId="1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7"/>
  <sheetViews>
    <sheetView zoomScale="75" zoomScaleNormal="75" workbookViewId="0" topLeftCell="A34">
      <selection activeCell="A6" sqref="A6"/>
    </sheetView>
  </sheetViews>
  <sheetFormatPr defaultColWidth="9.140625" defaultRowHeight="16.5" customHeight="1"/>
  <cols>
    <col min="1" max="1" width="0.85546875" style="1" customWidth="1"/>
    <col min="2" max="2" width="3.57421875" style="1" bestFit="1" customWidth="1"/>
    <col min="3" max="3" width="3.57421875" style="1" customWidth="1"/>
    <col min="4" max="4" width="38.140625" style="1" customWidth="1"/>
    <col min="5" max="5" width="10.8515625" style="1" hidden="1" customWidth="1"/>
    <col min="6" max="6" width="12.140625" style="1" bestFit="1" customWidth="1"/>
    <col min="7" max="7" width="14.00390625" style="1" bestFit="1" customWidth="1"/>
    <col min="8" max="8" width="14.00390625" style="1" customWidth="1"/>
    <col min="9" max="9" width="14.140625" style="1" bestFit="1" customWidth="1"/>
    <col min="10" max="10" width="13.8515625" style="1" hidden="1" customWidth="1"/>
    <col min="11" max="11" width="12.7109375" style="1" bestFit="1" customWidth="1"/>
    <col min="12" max="12" width="1.7109375" style="1" customWidth="1"/>
    <col min="13" max="13" width="2.8515625" style="1" bestFit="1" customWidth="1"/>
    <col min="14" max="14" width="38.00390625" style="1" customWidth="1"/>
    <col min="15" max="15" width="10.8515625" style="1" hidden="1" customWidth="1"/>
    <col min="16" max="16" width="10.8515625" style="1" customWidth="1"/>
    <col min="17" max="17" width="14.00390625" style="1" bestFit="1" customWidth="1"/>
    <col min="18" max="18" width="14.00390625" style="1" customWidth="1"/>
    <col min="19" max="19" width="14.140625" style="1" bestFit="1" customWidth="1"/>
    <col min="20" max="20" width="11.7109375" style="1" hidden="1" customWidth="1"/>
    <col min="21" max="21" width="12.7109375" style="1" bestFit="1" customWidth="1"/>
    <col min="22" max="22" width="0.85546875" style="1" customWidth="1"/>
    <col min="23" max="23" width="5.421875" style="1" customWidth="1"/>
    <col min="24" max="16384" width="9.140625" style="1" customWidth="1"/>
  </cols>
  <sheetData>
    <row r="1" spans="4:21" ht="11.25" customHeight="1">
      <c r="D1" s="5"/>
      <c r="E1" s="5"/>
      <c r="F1" s="5"/>
      <c r="G1" s="6"/>
      <c r="H1" s="6"/>
      <c r="I1" s="6"/>
      <c r="J1" s="6"/>
      <c r="L1" s="7"/>
      <c r="N1" s="5"/>
      <c r="O1" s="8"/>
      <c r="P1" s="8"/>
      <c r="Q1" s="8"/>
      <c r="R1" s="8"/>
      <c r="S1" s="8"/>
      <c r="T1" s="8"/>
      <c r="U1" s="8"/>
    </row>
    <row r="2" spans="2:21" ht="16.5" customHeight="1">
      <c r="B2" s="190" t="s">
        <v>31</v>
      </c>
      <c r="C2" s="190"/>
      <c r="D2" s="190"/>
      <c r="E2" s="190"/>
      <c r="F2" s="190"/>
      <c r="G2" s="190"/>
      <c r="H2" s="190"/>
      <c r="I2" s="190"/>
      <c r="J2" s="190"/>
      <c r="K2" s="190"/>
      <c r="M2" s="191" t="s">
        <v>45</v>
      </c>
      <c r="N2" s="191"/>
      <c r="O2" s="191"/>
      <c r="P2" s="191"/>
      <c r="Q2" s="191"/>
      <c r="R2" s="191"/>
      <c r="S2" s="191"/>
      <c r="T2" s="191"/>
      <c r="U2" s="191"/>
    </row>
    <row r="3" spans="2:21" ht="16.5" customHeight="1">
      <c r="B3" s="9" t="s">
        <v>62</v>
      </c>
      <c r="C3" s="9"/>
      <c r="D3" s="8"/>
      <c r="E3" s="8"/>
      <c r="F3" s="8"/>
      <c r="G3" s="8"/>
      <c r="H3" s="8"/>
      <c r="I3" s="8"/>
      <c r="J3" s="8"/>
      <c r="K3" s="8"/>
      <c r="M3" s="8" t="s">
        <v>20</v>
      </c>
      <c r="N3" s="8"/>
      <c r="O3" s="8"/>
      <c r="P3" s="8"/>
      <c r="Q3" s="8"/>
      <c r="R3" s="8"/>
      <c r="S3" s="8"/>
      <c r="T3" s="8"/>
      <c r="U3" s="8"/>
    </row>
    <row r="4" spans="2:21" ht="16.5" customHeight="1">
      <c r="B4" s="9" t="s">
        <v>67</v>
      </c>
      <c r="C4" s="8"/>
      <c r="D4" s="8"/>
      <c r="E4" s="8"/>
      <c r="F4" s="8"/>
      <c r="G4" s="8"/>
      <c r="H4" s="8"/>
      <c r="I4" s="8"/>
      <c r="J4" s="8"/>
      <c r="K4" s="8"/>
      <c r="M4" s="10" t="s">
        <v>68</v>
      </c>
      <c r="N4" s="8"/>
      <c r="O4" s="8"/>
      <c r="P4" s="8"/>
      <c r="Q4" s="8"/>
      <c r="R4" s="8"/>
      <c r="S4" s="8"/>
      <c r="T4" s="8"/>
      <c r="U4" s="8"/>
    </row>
    <row r="5" spans="2:21" ht="11.25" customHeight="1">
      <c r="B5" s="9"/>
      <c r="C5" s="8"/>
      <c r="D5" s="8"/>
      <c r="E5" s="8"/>
      <c r="F5" s="8"/>
      <c r="G5" s="8"/>
      <c r="H5" s="8"/>
      <c r="I5" s="8"/>
      <c r="J5" s="8"/>
      <c r="K5" s="8"/>
      <c r="M5" s="10"/>
      <c r="N5" s="8"/>
      <c r="O5" s="8"/>
      <c r="P5" s="8"/>
      <c r="Q5" s="8"/>
      <c r="R5" s="8"/>
      <c r="S5" s="8"/>
      <c r="T5" s="8"/>
      <c r="U5" s="8"/>
    </row>
    <row r="6" spans="2:21" ht="16.5" customHeight="1">
      <c r="B6" s="11"/>
      <c r="C6" s="11"/>
      <c r="D6" s="137"/>
      <c r="E6" s="11"/>
      <c r="F6" s="11"/>
      <c r="G6" s="11"/>
      <c r="H6" s="11"/>
      <c r="I6" s="11"/>
      <c r="J6" s="11"/>
      <c r="K6" s="11" t="s">
        <v>124</v>
      </c>
      <c r="L6" s="4"/>
      <c r="M6" s="11"/>
      <c r="N6" s="11"/>
      <c r="O6" s="11"/>
      <c r="P6" s="11"/>
      <c r="Q6" s="11"/>
      <c r="R6" s="11"/>
      <c r="S6" s="11"/>
      <c r="T6" s="11"/>
      <c r="U6" s="11" t="s">
        <v>124</v>
      </c>
    </row>
    <row r="7" spans="2:21" ht="16.5" customHeight="1">
      <c r="B7" s="15"/>
      <c r="C7" s="4"/>
      <c r="D7" s="4"/>
      <c r="E7" s="41" t="s">
        <v>53</v>
      </c>
      <c r="F7" s="41"/>
      <c r="G7" s="18" t="s">
        <v>22</v>
      </c>
      <c r="H7" s="18" t="s">
        <v>98</v>
      </c>
      <c r="I7" s="18" t="s">
        <v>98</v>
      </c>
      <c r="J7" s="41" t="s">
        <v>53</v>
      </c>
      <c r="K7" s="17"/>
      <c r="L7" s="14"/>
      <c r="N7" s="14"/>
      <c r="O7" s="44" t="s">
        <v>53</v>
      </c>
      <c r="P7" s="41"/>
      <c r="Q7" s="18" t="s">
        <v>22</v>
      </c>
      <c r="R7" s="18" t="s">
        <v>98</v>
      </c>
      <c r="S7" s="18" t="s">
        <v>98</v>
      </c>
      <c r="T7" s="41" t="s">
        <v>53</v>
      </c>
      <c r="U7" s="17"/>
    </row>
    <row r="8" spans="2:21" ht="16.5" customHeight="1">
      <c r="B8" s="15"/>
      <c r="C8" s="4"/>
      <c r="D8" s="44"/>
      <c r="E8" s="17" t="s">
        <v>54</v>
      </c>
      <c r="F8" s="17"/>
      <c r="G8" s="18" t="s">
        <v>95</v>
      </c>
      <c r="H8" s="18" t="s">
        <v>99</v>
      </c>
      <c r="I8" s="18" t="s">
        <v>101</v>
      </c>
      <c r="J8" s="17" t="s">
        <v>54</v>
      </c>
      <c r="K8" s="17" t="s">
        <v>48</v>
      </c>
      <c r="L8" s="14"/>
      <c r="N8" s="14"/>
      <c r="O8" s="17" t="s">
        <v>54</v>
      </c>
      <c r="P8" s="17"/>
      <c r="Q8" s="18" t="s">
        <v>95</v>
      </c>
      <c r="R8" s="18" t="s">
        <v>99</v>
      </c>
      <c r="S8" s="18" t="s">
        <v>101</v>
      </c>
      <c r="T8" s="17" t="s">
        <v>54</v>
      </c>
      <c r="U8" s="17" t="s">
        <v>48</v>
      </c>
    </row>
    <row r="9" spans="2:21" ht="16.5" customHeight="1">
      <c r="B9" s="15"/>
      <c r="C9" s="4"/>
      <c r="D9" s="44"/>
      <c r="E9" s="42" t="s">
        <v>38</v>
      </c>
      <c r="F9" s="17" t="s">
        <v>21</v>
      </c>
      <c r="G9" s="18" t="s">
        <v>96</v>
      </c>
      <c r="H9" s="17" t="s">
        <v>100</v>
      </c>
      <c r="I9" s="18" t="s">
        <v>23</v>
      </c>
      <c r="J9" s="17" t="s">
        <v>38</v>
      </c>
      <c r="K9" s="17" t="s">
        <v>106</v>
      </c>
      <c r="L9" s="14"/>
      <c r="M9" s="15"/>
      <c r="N9" s="14"/>
      <c r="O9" s="42" t="s">
        <v>38</v>
      </c>
      <c r="P9" s="17" t="s">
        <v>21</v>
      </c>
      <c r="Q9" s="18" t="s">
        <v>96</v>
      </c>
      <c r="R9" s="17" t="s">
        <v>100</v>
      </c>
      <c r="S9" s="18" t="s">
        <v>23</v>
      </c>
      <c r="T9" s="17" t="s">
        <v>38</v>
      </c>
      <c r="U9" s="17" t="s">
        <v>106</v>
      </c>
    </row>
    <row r="10" spans="2:22" ht="16.5" customHeight="1">
      <c r="B10" s="15"/>
      <c r="C10" s="4"/>
      <c r="D10" s="14"/>
      <c r="E10" s="42" t="s">
        <v>39</v>
      </c>
      <c r="F10" s="18" t="s">
        <v>105</v>
      </c>
      <c r="G10" s="18" t="s">
        <v>97</v>
      </c>
      <c r="H10" s="18" t="s">
        <v>102</v>
      </c>
      <c r="I10" s="18" t="s">
        <v>102</v>
      </c>
      <c r="J10" s="17" t="s">
        <v>39</v>
      </c>
      <c r="K10" s="17" t="s">
        <v>25</v>
      </c>
      <c r="L10" s="4"/>
      <c r="M10" s="15"/>
      <c r="N10" s="14"/>
      <c r="O10" s="42" t="s">
        <v>39</v>
      </c>
      <c r="P10" s="18" t="s">
        <v>105</v>
      </c>
      <c r="Q10" s="18" t="s">
        <v>97</v>
      </c>
      <c r="R10" s="18" t="s">
        <v>102</v>
      </c>
      <c r="S10" s="18" t="s">
        <v>102</v>
      </c>
      <c r="T10" s="17" t="s">
        <v>39</v>
      </c>
      <c r="U10" s="17" t="s">
        <v>25</v>
      </c>
      <c r="V10" s="15"/>
    </row>
    <row r="11" spans="2:22" ht="16.5" customHeight="1">
      <c r="B11" s="15"/>
      <c r="C11" s="4"/>
      <c r="D11" s="98"/>
      <c r="E11" s="43" t="s">
        <v>40</v>
      </c>
      <c r="F11" s="20" t="s">
        <v>69</v>
      </c>
      <c r="G11" s="20" t="s">
        <v>70</v>
      </c>
      <c r="H11" s="20" t="s">
        <v>69</v>
      </c>
      <c r="I11" s="20" t="s">
        <v>70</v>
      </c>
      <c r="J11" s="48" t="s">
        <v>128</v>
      </c>
      <c r="K11" s="17" t="s">
        <v>103</v>
      </c>
      <c r="L11" s="4"/>
      <c r="M11" s="15"/>
      <c r="N11" s="14"/>
      <c r="O11" s="43" t="s">
        <v>40</v>
      </c>
      <c r="P11" s="20" t="s">
        <v>69</v>
      </c>
      <c r="Q11" s="20" t="s">
        <v>70</v>
      </c>
      <c r="R11" s="20" t="s">
        <v>69</v>
      </c>
      <c r="S11" s="20" t="s">
        <v>70</v>
      </c>
      <c r="T11" s="48" t="s">
        <v>128</v>
      </c>
      <c r="U11" s="17" t="s">
        <v>103</v>
      </c>
      <c r="V11" s="15"/>
    </row>
    <row r="12" spans="2:22" ht="16.5" customHeight="1">
      <c r="B12" s="19"/>
      <c r="C12" s="11"/>
      <c r="D12" s="39"/>
      <c r="E12" s="44"/>
      <c r="F12" s="100" t="s">
        <v>104</v>
      </c>
      <c r="G12" s="100" t="s">
        <v>104</v>
      </c>
      <c r="H12" s="100" t="s">
        <v>104</v>
      </c>
      <c r="I12" s="100" t="s">
        <v>104</v>
      </c>
      <c r="J12" s="101"/>
      <c r="K12" s="100" t="s">
        <v>24</v>
      </c>
      <c r="L12" s="14"/>
      <c r="M12" s="15"/>
      <c r="N12" s="181"/>
      <c r="O12" s="99"/>
      <c r="P12" s="100" t="s">
        <v>104</v>
      </c>
      <c r="Q12" s="100" t="s">
        <v>104</v>
      </c>
      <c r="R12" s="100" t="s">
        <v>104</v>
      </c>
      <c r="S12" s="100" t="s">
        <v>104</v>
      </c>
      <c r="T12" s="99"/>
      <c r="U12" s="100" t="s">
        <v>24</v>
      </c>
      <c r="V12" s="4"/>
    </row>
    <row r="13" spans="2:22" ht="16.5" customHeight="1">
      <c r="B13" s="21"/>
      <c r="C13" s="12" t="s">
        <v>44</v>
      </c>
      <c r="D13" s="13"/>
      <c r="E13" s="133">
        <f>ROUND(F13/G13*100-100,2)</f>
        <v>2.88</v>
      </c>
      <c r="F13" s="145">
        <v>853.54</v>
      </c>
      <c r="G13" s="145">
        <v>829.63</v>
      </c>
      <c r="H13" s="145">
        <v>1793.91</v>
      </c>
      <c r="I13" s="145">
        <v>1635.93</v>
      </c>
      <c r="J13" s="46">
        <f>ROUND(H13/I13*100-100,2)</f>
        <v>9.66</v>
      </c>
      <c r="K13" s="182">
        <f>3506.8-0.49</f>
        <v>3506.3100000000004</v>
      </c>
      <c r="L13" s="14"/>
      <c r="M13" s="104" t="s">
        <v>0</v>
      </c>
      <c r="N13" s="105" t="s">
        <v>107</v>
      </c>
      <c r="O13" s="47"/>
      <c r="P13" s="47"/>
      <c r="Q13" s="80"/>
      <c r="R13" s="80"/>
      <c r="S13" s="80"/>
      <c r="T13" s="84"/>
      <c r="U13" s="80"/>
      <c r="V13" s="4"/>
    </row>
    <row r="14" spans="2:22" ht="16.5" customHeight="1">
      <c r="B14" s="22"/>
      <c r="C14" s="4" t="s">
        <v>43</v>
      </c>
      <c r="D14" s="14"/>
      <c r="E14" s="118">
        <f>ROUND(F14/G14*100-100,2)</f>
        <v>-2.77</v>
      </c>
      <c r="F14" s="142">
        <v>85.1</v>
      </c>
      <c r="G14" s="142">
        <v>87.52</v>
      </c>
      <c r="H14" s="142">
        <v>188.63</v>
      </c>
      <c r="I14" s="142">
        <v>172.32</v>
      </c>
      <c r="J14" s="45">
        <f>ROUND(H14/I14*100-100,2)</f>
        <v>9.46</v>
      </c>
      <c r="K14" s="142">
        <v>366.15</v>
      </c>
      <c r="L14" s="3"/>
      <c r="M14" s="22"/>
      <c r="N14" s="2" t="s">
        <v>42</v>
      </c>
      <c r="O14" s="5"/>
      <c r="P14" s="93"/>
      <c r="Q14" s="81"/>
      <c r="R14" s="81"/>
      <c r="S14" s="81"/>
      <c r="T14" s="85"/>
      <c r="U14" s="81"/>
      <c r="V14" s="4"/>
    </row>
    <row r="15" spans="2:22" ht="16.5" customHeight="1">
      <c r="B15" s="22" t="s">
        <v>0</v>
      </c>
      <c r="C15" s="4" t="s">
        <v>41</v>
      </c>
      <c r="D15" s="14"/>
      <c r="E15" s="133">
        <f>ROUND(F15/G15*100-100,2)</f>
        <v>3.55</v>
      </c>
      <c r="F15" s="145">
        <f>SUM(F13-F14)</f>
        <v>768.4399999999999</v>
      </c>
      <c r="G15" s="145">
        <f>SUM(G13-G14)</f>
        <v>742.11</v>
      </c>
      <c r="H15" s="174">
        <f>SUM(H13-H14)</f>
        <v>1605.2800000000002</v>
      </c>
      <c r="I15" s="145">
        <f>SUM(I13-I14)</f>
        <v>1463.6100000000001</v>
      </c>
      <c r="J15" s="46">
        <f>ROUND(H15/I15*100-100,2)</f>
        <v>9.68</v>
      </c>
      <c r="K15" s="145">
        <f>SUM(K13-K14)</f>
        <v>3140.1600000000003</v>
      </c>
      <c r="L15" s="14"/>
      <c r="M15" s="22"/>
      <c r="N15" s="24" t="s">
        <v>108</v>
      </c>
      <c r="O15" s="50">
        <f>ROUND(P15/Q15*100-100,2)</f>
        <v>-17.35</v>
      </c>
      <c r="P15" s="66">
        <v>166.1</v>
      </c>
      <c r="Q15" s="66">
        <v>200.96</v>
      </c>
      <c r="R15" s="66">
        <v>324.38</v>
      </c>
      <c r="S15" s="66">
        <v>409.35</v>
      </c>
      <c r="T15" s="46">
        <f aca="true" t="shared" si="0" ref="T15:T21">ROUND(R15/S15*100-100,2)</f>
        <v>-20.76</v>
      </c>
      <c r="U15" s="66">
        <v>793.15</v>
      </c>
      <c r="V15" s="4"/>
    </row>
    <row r="16" spans="2:21" ht="16.5" customHeight="1">
      <c r="B16" s="22" t="s">
        <v>1</v>
      </c>
      <c r="C16" s="37" t="s">
        <v>52</v>
      </c>
      <c r="D16" s="161"/>
      <c r="E16" s="118">
        <f>ROUND(F16/G16*100-100,2)</f>
        <v>-7.97</v>
      </c>
      <c r="F16" s="168">
        <v>16.51</v>
      </c>
      <c r="G16" s="168">
        <v>17.94</v>
      </c>
      <c r="H16" s="150">
        <f>28.21+9.12</f>
        <v>37.33</v>
      </c>
      <c r="I16" s="168">
        <v>30.76</v>
      </c>
      <c r="J16" s="46">
        <f>ROUND(H16/I16*100-100,2)</f>
        <v>21.36</v>
      </c>
      <c r="K16" s="168">
        <f>74.15+0.49</f>
        <v>74.64</v>
      </c>
      <c r="L16" s="14"/>
      <c r="M16" s="22"/>
      <c r="N16" s="38" t="s">
        <v>109</v>
      </c>
      <c r="O16" s="50">
        <f aca="true" t="shared" si="1" ref="O16:O21">ROUND(P16/Q16*100-100,2)</f>
        <v>0.81</v>
      </c>
      <c r="P16" s="66">
        <v>400.33</v>
      </c>
      <c r="Q16" s="65">
        <v>397.11</v>
      </c>
      <c r="R16" s="65">
        <v>871.89</v>
      </c>
      <c r="S16" s="65">
        <v>775.6</v>
      </c>
      <c r="T16" s="46">
        <f t="shared" si="0"/>
        <v>12.41</v>
      </c>
      <c r="U16" s="65">
        <v>1756.28</v>
      </c>
    </row>
    <row r="17" spans="2:21" ht="16.5" customHeight="1">
      <c r="B17" s="102" t="s">
        <v>2</v>
      </c>
      <c r="C17" s="152" t="s">
        <v>88</v>
      </c>
      <c r="D17" s="162"/>
      <c r="E17" s="118">
        <f>ROUND(F17/G17*100-100,2)</f>
        <v>3.28</v>
      </c>
      <c r="F17" s="169">
        <f>F15+F16</f>
        <v>784.9499999999999</v>
      </c>
      <c r="G17" s="169">
        <f>G15+G16</f>
        <v>760.0500000000001</v>
      </c>
      <c r="H17" s="151">
        <f>H15+H16</f>
        <v>1642.6100000000001</v>
      </c>
      <c r="I17" s="169">
        <f>I15+I16</f>
        <v>1494.3700000000001</v>
      </c>
      <c r="J17" s="46">
        <f>ROUND(H17/I17*100-100,2)</f>
        <v>9.92</v>
      </c>
      <c r="K17" s="169">
        <f>K15+K16</f>
        <v>3214.8</v>
      </c>
      <c r="L17" s="14"/>
      <c r="M17" s="22"/>
      <c r="N17" s="2" t="s">
        <v>110</v>
      </c>
      <c r="O17" s="50">
        <f t="shared" si="1"/>
        <v>36.17</v>
      </c>
      <c r="P17" s="66">
        <v>199.58</v>
      </c>
      <c r="Q17" s="65">
        <v>146.57</v>
      </c>
      <c r="R17" s="65">
        <v>405.04</v>
      </c>
      <c r="S17" s="65">
        <v>279.96</v>
      </c>
      <c r="T17" s="46">
        <f t="shared" si="0"/>
        <v>44.68</v>
      </c>
      <c r="U17" s="65">
        <v>592.42</v>
      </c>
    </row>
    <row r="18" spans="2:21" ht="16.5" customHeight="1">
      <c r="B18" s="22" t="s">
        <v>7</v>
      </c>
      <c r="C18" s="4" t="s">
        <v>72</v>
      </c>
      <c r="D18" s="14"/>
      <c r="E18" s="118"/>
      <c r="F18" s="60"/>
      <c r="G18" s="60"/>
      <c r="H18" s="175"/>
      <c r="I18" s="60"/>
      <c r="J18" s="75"/>
      <c r="K18" s="60"/>
      <c r="L18" s="14"/>
      <c r="M18" s="15"/>
      <c r="N18" s="23" t="s">
        <v>111</v>
      </c>
      <c r="O18" s="53">
        <f t="shared" si="1"/>
        <v>24.88</v>
      </c>
      <c r="P18" s="67">
        <v>20.28</v>
      </c>
      <c r="Q18" s="67">
        <v>16.24</v>
      </c>
      <c r="R18" s="67">
        <v>37.65</v>
      </c>
      <c r="S18" s="67">
        <v>33.74</v>
      </c>
      <c r="T18" s="45">
        <f t="shared" si="0"/>
        <v>11.59</v>
      </c>
      <c r="U18" s="67">
        <v>69.52</v>
      </c>
    </row>
    <row r="19" spans="2:22" ht="16.5" customHeight="1">
      <c r="B19" s="18"/>
      <c r="C19" s="57" t="s">
        <v>3</v>
      </c>
      <c r="D19" s="14" t="s">
        <v>73</v>
      </c>
      <c r="E19" s="118"/>
      <c r="F19" s="59"/>
      <c r="G19" s="59"/>
      <c r="H19" s="166"/>
      <c r="I19" s="59"/>
      <c r="J19" s="75"/>
      <c r="K19" s="59"/>
      <c r="L19" s="14"/>
      <c r="M19" s="15"/>
      <c r="N19" s="184" t="s">
        <v>18</v>
      </c>
      <c r="O19" s="185">
        <f t="shared" si="1"/>
        <v>3.34</v>
      </c>
      <c r="P19" s="186">
        <f>SUM(P15:P18)</f>
        <v>786.29</v>
      </c>
      <c r="Q19" s="186">
        <f>SUM(Q15:Q18)</f>
        <v>760.8800000000001</v>
      </c>
      <c r="R19" s="186">
        <f>SUM(R15:R18)</f>
        <v>1638.96</v>
      </c>
      <c r="S19" s="186">
        <f>SUM(S15:S18)</f>
        <v>1498.65</v>
      </c>
      <c r="T19" s="185">
        <f t="shared" si="0"/>
        <v>9.36</v>
      </c>
      <c r="U19" s="186">
        <f>SUM(U15:U18)</f>
        <v>3211.37</v>
      </c>
      <c r="V19" s="4"/>
    </row>
    <row r="20" spans="2:21" ht="16.5" customHeight="1">
      <c r="B20" s="18"/>
      <c r="C20" s="57"/>
      <c r="D20" s="14" t="s">
        <v>74</v>
      </c>
      <c r="E20" s="118">
        <f>ROUND(F20/G20*100-100,2)</f>
        <v>-338.9</v>
      </c>
      <c r="F20" s="59">
        <v>-24.75</v>
      </c>
      <c r="G20" s="142">
        <v>10.36</v>
      </c>
      <c r="H20" s="166">
        <v>-38.73</v>
      </c>
      <c r="I20" s="59">
        <v>-7.98</v>
      </c>
      <c r="J20" s="46">
        <f>ROUND(H20/I20*100-100,2)</f>
        <v>385.34</v>
      </c>
      <c r="K20" s="142">
        <v>5.98</v>
      </c>
      <c r="L20" s="4"/>
      <c r="M20" s="15"/>
      <c r="N20" s="108" t="s">
        <v>112</v>
      </c>
      <c r="O20" s="180">
        <f t="shared" si="1"/>
        <v>-4.9</v>
      </c>
      <c r="P20" s="138">
        <v>17.85</v>
      </c>
      <c r="Q20" s="138">
        <v>18.77</v>
      </c>
      <c r="R20" s="138">
        <v>33.68</v>
      </c>
      <c r="S20" s="138">
        <v>35.04</v>
      </c>
      <c r="T20" s="45">
        <f t="shared" si="0"/>
        <v>-3.88</v>
      </c>
      <c r="U20" s="138">
        <v>71.21</v>
      </c>
    </row>
    <row r="21" spans="2:21" ht="16.5" customHeight="1">
      <c r="B21" s="18"/>
      <c r="C21" s="57" t="s">
        <v>4</v>
      </c>
      <c r="D21" s="14" t="s">
        <v>17</v>
      </c>
      <c r="E21" s="118">
        <f>ROUND(F21/G21*100-100,2)</f>
        <v>16.56</v>
      </c>
      <c r="F21" s="142">
        <f>356.91+19.22-200.26-6.91-0.07</f>
        <v>168.89000000000001</v>
      </c>
      <c r="G21" s="142">
        <f>152.2-7.25-0.05</f>
        <v>144.89999999999998</v>
      </c>
      <c r="H21" s="153">
        <f>356.91-0.09</f>
        <v>356.82000000000005</v>
      </c>
      <c r="I21" s="142">
        <f>308.95-12.7-0.2</f>
        <v>296.05</v>
      </c>
      <c r="J21" s="46">
        <f>ROUND(H21/I21*100-100,2)</f>
        <v>20.53</v>
      </c>
      <c r="K21" s="142">
        <f>649.57</f>
        <v>649.57</v>
      </c>
      <c r="L21" s="14"/>
      <c r="M21" s="114"/>
      <c r="N21" s="188" t="s">
        <v>16</v>
      </c>
      <c r="O21" s="76">
        <f t="shared" si="1"/>
        <v>3.55</v>
      </c>
      <c r="P21" s="139">
        <f>P19-P20</f>
        <v>768.4399999999999</v>
      </c>
      <c r="Q21" s="139">
        <f>Q19-Q20</f>
        <v>742.1100000000001</v>
      </c>
      <c r="R21" s="139">
        <f>R19-R20</f>
        <v>1605.28</v>
      </c>
      <c r="S21" s="139">
        <f>S19-S20</f>
        <v>1463.6100000000001</v>
      </c>
      <c r="T21" s="46">
        <f t="shared" si="0"/>
        <v>9.68</v>
      </c>
      <c r="U21" s="139">
        <f>U19-U20</f>
        <v>3140.16</v>
      </c>
    </row>
    <row r="22" spans="2:21" ht="16.5" customHeight="1">
      <c r="B22" s="18"/>
      <c r="C22" s="57" t="s">
        <v>5</v>
      </c>
      <c r="D22" s="14" t="s">
        <v>71</v>
      </c>
      <c r="E22" s="118">
        <f>ROUND(F22/G22*100-100,2)</f>
        <v>-4.38</v>
      </c>
      <c r="F22" s="142">
        <f>6.91+0.07</f>
        <v>6.98</v>
      </c>
      <c r="G22" s="142">
        <f>7.25+0.05</f>
        <v>7.3</v>
      </c>
      <c r="H22" s="153">
        <f>19.22+0.09</f>
        <v>19.31</v>
      </c>
      <c r="I22" s="142">
        <f>12.7+0.2</f>
        <v>12.899999999999999</v>
      </c>
      <c r="J22" s="46">
        <f>ROUND(H22/I22*100-100,2)</f>
        <v>49.69</v>
      </c>
      <c r="K22" s="142">
        <f>37.79</f>
        <v>37.79</v>
      </c>
      <c r="L22" s="14"/>
      <c r="M22" s="102" t="s">
        <v>113</v>
      </c>
      <c r="N22" s="108" t="s">
        <v>114</v>
      </c>
      <c r="O22" s="79"/>
      <c r="P22" s="146"/>
      <c r="Q22" s="77"/>
      <c r="R22" s="77"/>
      <c r="S22" s="77"/>
      <c r="T22" s="86"/>
      <c r="U22" s="77"/>
    </row>
    <row r="23" spans="2:21" ht="16.5" customHeight="1">
      <c r="B23" s="18"/>
      <c r="C23" s="57" t="s">
        <v>6</v>
      </c>
      <c r="D23" s="14" t="s">
        <v>75</v>
      </c>
      <c r="E23" s="118">
        <f aca="true" t="shared" si="2" ref="E23:E29">ROUND(F23/G23*100-100,2)</f>
        <v>-18.43</v>
      </c>
      <c r="F23" s="142">
        <v>63.88</v>
      </c>
      <c r="G23" s="142">
        <v>78.31</v>
      </c>
      <c r="H23" s="153">
        <v>130.76</v>
      </c>
      <c r="I23" s="142">
        <v>157.3</v>
      </c>
      <c r="J23" s="46">
        <f>ROUND(H23/I23*100-100,2)</f>
        <v>-16.87</v>
      </c>
      <c r="K23" s="142">
        <v>300.25</v>
      </c>
      <c r="L23" s="14"/>
      <c r="M23" s="22"/>
      <c r="N23" s="89" t="s">
        <v>122</v>
      </c>
      <c r="O23" s="90"/>
      <c r="P23" s="143"/>
      <c r="Q23" s="66"/>
      <c r="R23" s="66"/>
      <c r="S23" s="66"/>
      <c r="T23" s="78"/>
      <c r="U23" s="66"/>
    </row>
    <row r="24" spans="2:21" ht="16.5" customHeight="1">
      <c r="B24" s="18"/>
      <c r="C24" s="57" t="s">
        <v>15</v>
      </c>
      <c r="D24" s="14" t="s">
        <v>76</v>
      </c>
      <c r="E24" s="118">
        <f t="shared" si="2"/>
        <v>31.83</v>
      </c>
      <c r="F24" s="142">
        <v>40.22</v>
      </c>
      <c r="G24" s="142">
        <v>30.51</v>
      </c>
      <c r="H24" s="153">
        <v>78.33</v>
      </c>
      <c r="I24" s="142">
        <v>61.39</v>
      </c>
      <c r="J24" s="46">
        <f>ROUND(H24/I24*100-100,2)</f>
        <v>27.59</v>
      </c>
      <c r="K24" s="142">
        <v>135.19</v>
      </c>
      <c r="L24" s="4"/>
      <c r="M24" s="22"/>
      <c r="N24" s="40" t="s">
        <v>123</v>
      </c>
      <c r="O24" s="94"/>
      <c r="P24" s="143"/>
      <c r="Q24" s="66"/>
      <c r="R24" s="66"/>
      <c r="S24" s="66"/>
      <c r="T24" s="78"/>
      <c r="U24" s="66"/>
    </row>
    <row r="25" spans="2:21" ht="16.5" customHeight="1">
      <c r="B25" s="18"/>
      <c r="C25" s="57" t="s">
        <v>13</v>
      </c>
      <c r="D25" s="14" t="s">
        <v>56</v>
      </c>
      <c r="E25" s="118"/>
      <c r="F25" s="142"/>
      <c r="G25" s="142"/>
      <c r="H25" s="153"/>
      <c r="I25" s="142"/>
      <c r="J25" s="75"/>
      <c r="K25" s="142"/>
      <c r="L25" s="14"/>
      <c r="M25" s="15"/>
      <c r="N25" s="24" t="s">
        <v>108</v>
      </c>
      <c r="O25" s="50">
        <f>ROUND(P25/Q25*100-100,2)</f>
        <v>-189.54</v>
      </c>
      <c r="P25" s="60">
        <v>-6.42</v>
      </c>
      <c r="Q25" s="66">
        <v>7.17</v>
      </c>
      <c r="R25" s="60">
        <v>-17.69</v>
      </c>
      <c r="S25" s="66">
        <v>11.34</v>
      </c>
      <c r="T25" s="46">
        <f aca="true" t="shared" si="3" ref="T25:T40">ROUND(R25/S25*100-100,2)</f>
        <v>-256</v>
      </c>
      <c r="U25" s="60">
        <v>-29.29</v>
      </c>
    </row>
    <row r="26" spans="2:21" ht="16.5" customHeight="1">
      <c r="B26" s="18"/>
      <c r="C26" s="57"/>
      <c r="D26" s="163" t="s">
        <v>80</v>
      </c>
      <c r="E26" s="118">
        <f t="shared" si="2"/>
        <v>16.62</v>
      </c>
      <c r="F26" s="142">
        <v>113.74</v>
      </c>
      <c r="G26" s="142">
        <v>97.53</v>
      </c>
      <c r="H26" s="153">
        <v>220.36</v>
      </c>
      <c r="I26" s="142">
        <v>196.15</v>
      </c>
      <c r="J26" s="46">
        <f aca="true" t="shared" si="4" ref="J26:J42">ROUND(H26/I26*100-100,2)</f>
        <v>12.34</v>
      </c>
      <c r="K26" s="142">
        <v>397.53</v>
      </c>
      <c r="L26" s="4"/>
      <c r="M26" s="15"/>
      <c r="N26" s="38" t="s">
        <v>109</v>
      </c>
      <c r="O26" s="50">
        <f>ROUND(P26/Q26*100-100,2)</f>
        <v>11.95</v>
      </c>
      <c r="P26" s="66">
        <v>99.56</v>
      </c>
      <c r="Q26" s="66">
        <v>88.93</v>
      </c>
      <c r="R26" s="66">
        <v>247.77</v>
      </c>
      <c r="S26" s="66">
        <v>177.11</v>
      </c>
      <c r="T26" s="46">
        <f t="shared" si="3"/>
        <v>39.9</v>
      </c>
      <c r="U26" s="66">
        <v>494.3</v>
      </c>
    </row>
    <row r="27" spans="2:21" ht="16.5" customHeight="1">
      <c r="B27" s="18"/>
      <c r="C27" s="57"/>
      <c r="D27" s="163" t="s">
        <v>81</v>
      </c>
      <c r="E27" s="118">
        <f t="shared" si="2"/>
        <v>5.35</v>
      </c>
      <c r="F27" s="142">
        <v>149.76</v>
      </c>
      <c r="G27" s="142">
        <v>142.15</v>
      </c>
      <c r="H27" s="153">
        <v>293.76</v>
      </c>
      <c r="I27" s="142">
        <v>287.22</v>
      </c>
      <c r="J27" s="46">
        <f t="shared" si="4"/>
        <v>2.28</v>
      </c>
      <c r="K27" s="142">
        <v>575.33</v>
      </c>
      <c r="L27" s="4"/>
      <c r="M27" s="15"/>
      <c r="N27" s="2" t="s">
        <v>110</v>
      </c>
      <c r="O27" s="50">
        <f>ROUND(P27/Q27*100-100,2)</f>
        <v>40.19</v>
      </c>
      <c r="P27" s="66">
        <v>36.35</v>
      </c>
      <c r="Q27" s="66">
        <v>25.93</v>
      </c>
      <c r="R27" s="66">
        <v>71.02</v>
      </c>
      <c r="S27" s="66">
        <v>50.87</v>
      </c>
      <c r="T27" s="46">
        <f t="shared" si="3"/>
        <v>39.61</v>
      </c>
      <c r="U27" s="66">
        <v>103.52</v>
      </c>
    </row>
    <row r="28" spans="2:21" ht="16.5" customHeight="1">
      <c r="B28" s="18"/>
      <c r="C28" s="57"/>
      <c r="D28" s="163" t="s">
        <v>82</v>
      </c>
      <c r="E28" s="118">
        <f t="shared" si="2"/>
        <v>-5.27</v>
      </c>
      <c r="F28" s="142">
        <v>72.59</v>
      </c>
      <c r="G28" s="142">
        <v>76.63</v>
      </c>
      <c r="H28" s="153">
        <v>149.78</v>
      </c>
      <c r="I28" s="142">
        <v>159.57</v>
      </c>
      <c r="J28" s="46">
        <f t="shared" si="4"/>
        <v>-6.14</v>
      </c>
      <c r="K28" s="142">
        <v>337.02</v>
      </c>
      <c r="L28" s="14"/>
      <c r="M28" s="15"/>
      <c r="N28" s="23" t="s">
        <v>111</v>
      </c>
      <c r="O28" s="160">
        <f>ROUND(P28/Q28*100-100,2)</f>
        <v>102.96</v>
      </c>
      <c r="P28" s="67">
        <v>5.48</v>
      </c>
      <c r="Q28" s="67">
        <v>2.7</v>
      </c>
      <c r="R28" s="67">
        <v>6.52</v>
      </c>
      <c r="S28" s="67">
        <v>1.9</v>
      </c>
      <c r="T28" s="45">
        <f t="shared" si="3"/>
        <v>243.16</v>
      </c>
      <c r="U28" s="67">
        <v>5.68</v>
      </c>
    </row>
    <row r="29" spans="2:21" ht="16.5" customHeight="1">
      <c r="B29" s="18"/>
      <c r="C29" s="57"/>
      <c r="D29" s="163" t="s">
        <v>118</v>
      </c>
      <c r="E29" s="118">
        <f t="shared" si="2"/>
        <v>24.81</v>
      </c>
      <c r="F29" s="142">
        <f>55.05+3.9</f>
        <v>58.949999999999996</v>
      </c>
      <c r="G29" s="142">
        <f>49.54-0.48-1.83</f>
        <v>47.230000000000004</v>
      </c>
      <c r="H29" s="153">
        <f>106.39+3.9</f>
        <v>110.29</v>
      </c>
      <c r="I29" s="142">
        <f>95.86-0.9-3.57</f>
        <v>91.39</v>
      </c>
      <c r="J29" s="46">
        <f t="shared" si="4"/>
        <v>20.68</v>
      </c>
      <c r="K29" s="142">
        <v>212.21</v>
      </c>
      <c r="L29" s="14"/>
      <c r="M29" s="15"/>
      <c r="N29" s="23" t="s">
        <v>115</v>
      </c>
      <c r="O29" s="118">
        <f>ROUND(P29/Q29*100-100,2)</f>
        <v>8.21</v>
      </c>
      <c r="P29" s="66">
        <f>SUM(P25:P28)</f>
        <v>134.97</v>
      </c>
      <c r="Q29" s="66">
        <f>SUM(Q25:Q28)</f>
        <v>124.73</v>
      </c>
      <c r="R29" s="66">
        <f>SUM(R25:R28)</f>
        <v>307.62</v>
      </c>
      <c r="S29" s="66">
        <f>SUM(S25:S28)</f>
        <v>241.22000000000003</v>
      </c>
      <c r="T29" s="46">
        <f t="shared" si="3"/>
        <v>27.53</v>
      </c>
      <c r="U29" s="66">
        <f>SUM(U25:U28)</f>
        <v>574.2099999999999</v>
      </c>
    </row>
    <row r="30" spans="2:21" ht="16.5" customHeight="1">
      <c r="B30" s="18"/>
      <c r="C30" s="57"/>
      <c r="D30" s="26" t="s">
        <v>83</v>
      </c>
      <c r="E30" s="118"/>
      <c r="F30" s="142"/>
      <c r="G30" s="142"/>
      <c r="H30" s="153"/>
      <c r="I30" s="142"/>
      <c r="J30" s="75"/>
      <c r="K30" s="142"/>
      <c r="L30" s="14"/>
      <c r="M30" s="15"/>
      <c r="N30" s="2" t="s">
        <v>50</v>
      </c>
      <c r="O30" s="52"/>
      <c r="P30" s="147"/>
      <c r="Q30" s="66"/>
      <c r="R30" s="66"/>
      <c r="S30" s="66"/>
      <c r="T30" s="78"/>
      <c r="U30" s="66"/>
    </row>
    <row r="31" spans="2:21" ht="16.5" customHeight="1">
      <c r="B31" s="18"/>
      <c r="C31" s="57"/>
      <c r="D31" s="164" t="s">
        <v>79</v>
      </c>
      <c r="E31" s="118">
        <f aca="true" t="shared" si="5" ref="E31:E40">ROUND(F31/G31*100-100,2)</f>
        <v>-4.93</v>
      </c>
      <c r="F31" s="144">
        <v>2.12</v>
      </c>
      <c r="G31" s="144">
        <v>2.23</v>
      </c>
      <c r="H31" s="176">
        <v>4.23</v>
      </c>
      <c r="I31" s="144">
        <v>4.59</v>
      </c>
      <c r="J31" s="46">
        <f t="shared" si="4"/>
        <v>-7.84</v>
      </c>
      <c r="K31" s="144">
        <v>9.5</v>
      </c>
      <c r="L31" s="14"/>
      <c r="M31" s="15"/>
      <c r="N31" s="2" t="s">
        <v>116</v>
      </c>
      <c r="O31" s="180">
        <f>ROUND(P31/Q31*100-100,2)</f>
        <v>-168.57</v>
      </c>
      <c r="P31" s="67">
        <v>0.24</v>
      </c>
      <c r="Q31" s="69">
        <v>-0.35</v>
      </c>
      <c r="R31" s="67">
        <v>0.29</v>
      </c>
      <c r="S31" s="69">
        <v>-0.29</v>
      </c>
      <c r="T31" s="45">
        <f t="shared" si="3"/>
        <v>-200</v>
      </c>
      <c r="U31" s="69">
        <v>-0.24</v>
      </c>
    </row>
    <row r="32" spans="2:21" ht="16.5" customHeight="1">
      <c r="B32" s="18"/>
      <c r="C32" s="57" t="s">
        <v>14</v>
      </c>
      <c r="D32" s="14" t="s">
        <v>129</v>
      </c>
      <c r="E32" s="118">
        <f t="shared" si="5"/>
        <v>2.39</v>
      </c>
      <c r="F32" s="142">
        <f>SUM(F19:F31)</f>
        <v>652.3800000000001</v>
      </c>
      <c r="G32" s="142">
        <f>SUM(G19:G31)</f>
        <v>637.15</v>
      </c>
      <c r="H32" s="153">
        <f>SUM(H19:H31)</f>
        <v>1324.91</v>
      </c>
      <c r="I32" s="142">
        <f>SUM(I19:I31)</f>
        <v>1258.58</v>
      </c>
      <c r="J32" s="46">
        <f t="shared" si="4"/>
        <v>5.27</v>
      </c>
      <c r="K32" s="142">
        <f>SUM(K19:K31)</f>
        <v>2660.37</v>
      </c>
      <c r="L32" s="14"/>
      <c r="M32" s="15"/>
      <c r="N32" s="106" t="s">
        <v>18</v>
      </c>
      <c r="O32" s="118">
        <f>ROUND(P32/Q32*100-100,2)</f>
        <v>8.71</v>
      </c>
      <c r="P32" s="140">
        <f>SUM(P29:P31)</f>
        <v>135.21</v>
      </c>
      <c r="Q32" s="140">
        <f>SUM(Q29:Q31)</f>
        <v>124.38000000000001</v>
      </c>
      <c r="R32" s="140">
        <f>SUM(R29:R31)</f>
        <v>307.91</v>
      </c>
      <c r="S32" s="140">
        <f>SUM(S29:S31)</f>
        <v>240.93000000000004</v>
      </c>
      <c r="T32" s="46">
        <f t="shared" si="3"/>
        <v>27.8</v>
      </c>
      <c r="U32" s="140">
        <f>SUM(U29:U31)</f>
        <v>573.9699999999999</v>
      </c>
    </row>
    <row r="33" spans="2:21" ht="16.5" customHeight="1">
      <c r="B33" s="22" t="s">
        <v>8</v>
      </c>
      <c r="C33" s="4" t="s">
        <v>66</v>
      </c>
      <c r="D33" s="14"/>
      <c r="E33" s="118">
        <f t="shared" si="5"/>
        <v>72.7</v>
      </c>
      <c r="F33" s="142">
        <v>20.43</v>
      </c>
      <c r="G33" s="142">
        <v>11.83</v>
      </c>
      <c r="H33" s="153">
        <v>44.7</v>
      </c>
      <c r="I33" s="142">
        <v>23.45</v>
      </c>
      <c r="J33" s="46">
        <f t="shared" si="4"/>
        <v>90.62</v>
      </c>
      <c r="K33" s="142">
        <v>59.52</v>
      </c>
      <c r="L33" s="14"/>
      <c r="M33" s="15"/>
      <c r="N33" s="2" t="s">
        <v>64</v>
      </c>
      <c r="O33" s="109"/>
      <c r="P33" s="148"/>
      <c r="Q33" s="110"/>
      <c r="R33" s="110"/>
      <c r="S33" s="110"/>
      <c r="T33" s="111"/>
      <c r="U33" s="110"/>
    </row>
    <row r="34" spans="2:21" ht="16.5" customHeight="1">
      <c r="B34" s="22" t="s">
        <v>9</v>
      </c>
      <c r="C34" s="25" t="s">
        <v>130</v>
      </c>
      <c r="D34" s="14"/>
      <c r="E34" s="118">
        <f t="shared" si="5"/>
        <v>949.18</v>
      </c>
      <c r="F34" s="142">
        <f>23.1-3.9</f>
        <v>19.200000000000003</v>
      </c>
      <c r="G34" s="142">
        <v>1.83</v>
      </c>
      <c r="H34" s="153">
        <f>38.4+3.9-3.9</f>
        <v>38.4</v>
      </c>
      <c r="I34" s="142">
        <v>3.57</v>
      </c>
      <c r="J34" s="46">
        <f t="shared" si="4"/>
        <v>975.63</v>
      </c>
      <c r="K34" s="142">
        <v>142.37</v>
      </c>
      <c r="L34" s="14"/>
      <c r="M34" s="35"/>
      <c r="N34" s="2" t="s">
        <v>65</v>
      </c>
      <c r="O34" s="118">
        <f>ROUND(P34/Q34*100-100,2)</f>
        <v>72.7</v>
      </c>
      <c r="P34" s="68">
        <v>20.43</v>
      </c>
      <c r="Q34" s="68">
        <v>11.83</v>
      </c>
      <c r="R34" s="60">
        <v>44.7</v>
      </c>
      <c r="S34" s="68">
        <v>23.45</v>
      </c>
      <c r="T34" s="46">
        <f t="shared" si="3"/>
        <v>90.62</v>
      </c>
      <c r="U34" s="60">
        <v>59.52</v>
      </c>
    </row>
    <row r="35" spans="2:21" ht="16.5" customHeight="1">
      <c r="B35" s="102" t="s">
        <v>10</v>
      </c>
      <c r="C35" s="103" t="s">
        <v>87</v>
      </c>
      <c r="D35" s="98"/>
      <c r="E35" s="118">
        <f t="shared" si="5"/>
        <v>-14.92</v>
      </c>
      <c r="F35" s="170">
        <f>F17-F32-F33-F34</f>
        <v>92.93999999999981</v>
      </c>
      <c r="G35" s="170">
        <f>G17-G32-G33-G34</f>
        <v>109.2400000000001</v>
      </c>
      <c r="H35" s="154">
        <f>H17-H32-H33-H34</f>
        <v>234.60000000000005</v>
      </c>
      <c r="I35" s="170">
        <f>I17-I32-I33-I34</f>
        <v>208.7700000000002</v>
      </c>
      <c r="J35" s="46">
        <f t="shared" si="4"/>
        <v>12.37</v>
      </c>
      <c r="K35" s="170">
        <f>K17-K32-K33-K34</f>
        <v>352.5400000000003</v>
      </c>
      <c r="L35" s="14"/>
      <c r="M35" s="15"/>
      <c r="N35" s="2" t="s">
        <v>37</v>
      </c>
      <c r="O35" s="50"/>
      <c r="P35" s="68"/>
      <c r="Q35" s="68"/>
      <c r="R35" s="68"/>
      <c r="S35" s="68"/>
      <c r="T35" s="75"/>
      <c r="U35" s="66"/>
    </row>
    <row r="36" spans="2:22" ht="16.5" customHeight="1">
      <c r="B36" s="22" t="s">
        <v>11</v>
      </c>
      <c r="C36" s="95" t="s">
        <v>126</v>
      </c>
      <c r="D36" s="14"/>
      <c r="E36" s="118"/>
      <c r="F36" s="142"/>
      <c r="G36" s="142"/>
      <c r="H36" s="153"/>
      <c r="I36" s="142"/>
      <c r="J36" s="78"/>
      <c r="K36" s="142"/>
      <c r="L36" s="14"/>
      <c r="M36" s="15"/>
      <c r="N36" s="36" t="s">
        <v>127</v>
      </c>
      <c r="O36" s="45">
        <f>ROUND(P36/Q36*100-100,2)</f>
        <v>78.38</v>
      </c>
      <c r="P36" s="67">
        <f>-4.74+3.9+3.48</f>
        <v>2.6399999999999997</v>
      </c>
      <c r="Q36" s="67">
        <v>1.48</v>
      </c>
      <c r="R36" s="69">
        <f>-17.17+3.9+3.48</f>
        <v>-9.790000000000001</v>
      </c>
      <c r="S36" s="67">
        <v>5.14</v>
      </c>
      <c r="T36" s="45">
        <f t="shared" si="3"/>
        <v>-290.47</v>
      </c>
      <c r="U36" s="67">
        <v>19.54</v>
      </c>
      <c r="V36" s="32"/>
    </row>
    <row r="37" spans="2:21" ht="16.5" customHeight="1">
      <c r="B37" s="22"/>
      <c r="C37" s="16" t="s">
        <v>84</v>
      </c>
      <c r="D37" s="26"/>
      <c r="E37" s="118">
        <f t="shared" si="5"/>
        <v>-29.93</v>
      </c>
      <c r="F37" s="142">
        <v>24</v>
      </c>
      <c r="G37" s="142">
        <v>34.25</v>
      </c>
      <c r="H37" s="153">
        <v>59.7</v>
      </c>
      <c r="I37" s="142">
        <v>57.35</v>
      </c>
      <c r="J37" s="46">
        <f t="shared" si="4"/>
        <v>4.1</v>
      </c>
      <c r="K37" s="142">
        <v>95.29</v>
      </c>
      <c r="L37" s="14"/>
      <c r="M37" s="15"/>
      <c r="N37" s="23" t="s">
        <v>121</v>
      </c>
      <c r="O37" s="50">
        <f>ROUND(P37/Q37*100-100,2)</f>
        <v>0.96</v>
      </c>
      <c r="P37" s="66">
        <f>P32-P34-P36</f>
        <v>112.14</v>
      </c>
      <c r="Q37" s="66">
        <f>Q32-Q34-Q36</f>
        <v>111.07000000000001</v>
      </c>
      <c r="R37" s="66">
        <f>R32-R34-R36</f>
        <v>273.00000000000006</v>
      </c>
      <c r="S37" s="66">
        <f>S32-S34-S36</f>
        <v>212.34000000000006</v>
      </c>
      <c r="T37" s="46">
        <f t="shared" si="3"/>
        <v>28.57</v>
      </c>
      <c r="U37" s="66">
        <f>U32-U34-U36</f>
        <v>494.9099999999999</v>
      </c>
    </row>
    <row r="38" spans="2:21" ht="16.5" customHeight="1">
      <c r="B38" s="22"/>
      <c r="C38" s="16" t="s">
        <v>85</v>
      </c>
      <c r="D38" s="26"/>
      <c r="E38" s="118">
        <f t="shared" si="5"/>
        <v>1933.33</v>
      </c>
      <c r="F38" s="59">
        <v>-3.05</v>
      </c>
      <c r="G38" s="59">
        <v>-0.15</v>
      </c>
      <c r="H38" s="166">
        <v>-5.7</v>
      </c>
      <c r="I38" s="59">
        <v>5.95</v>
      </c>
      <c r="J38" s="46">
        <f t="shared" si="4"/>
        <v>-195.8</v>
      </c>
      <c r="K38" s="59">
        <v>-18.06</v>
      </c>
      <c r="L38" s="14"/>
      <c r="M38" s="15"/>
      <c r="N38" s="38" t="s">
        <v>26</v>
      </c>
      <c r="O38" s="46"/>
      <c r="P38" s="187"/>
      <c r="Q38" s="66"/>
      <c r="R38" s="66"/>
      <c r="S38" s="66"/>
      <c r="T38" s="58"/>
      <c r="U38" s="62"/>
    </row>
    <row r="39" spans="2:21" ht="16.5" customHeight="1">
      <c r="B39" s="22"/>
      <c r="C39" s="16" t="s">
        <v>86</v>
      </c>
      <c r="D39" s="26"/>
      <c r="E39" s="118">
        <f t="shared" si="5"/>
        <v>0</v>
      </c>
      <c r="F39" s="61">
        <v>0.35</v>
      </c>
      <c r="G39" s="61">
        <v>0.35</v>
      </c>
      <c r="H39" s="177">
        <v>1.05</v>
      </c>
      <c r="I39" s="61">
        <v>0.95</v>
      </c>
      <c r="J39" s="46">
        <f t="shared" si="4"/>
        <v>10.53</v>
      </c>
      <c r="K39" s="61">
        <v>2.5</v>
      </c>
      <c r="L39" s="4"/>
      <c r="M39" s="15"/>
      <c r="N39" s="161" t="s">
        <v>61</v>
      </c>
      <c r="O39" s="180">
        <f>ROUND(P39/Q39*100-100,2)</f>
        <v>949.18</v>
      </c>
      <c r="P39" s="67">
        <f>23.1-3.9</f>
        <v>19.200000000000003</v>
      </c>
      <c r="Q39" s="67">
        <v>1.83</v>
      </c>
      <c r="R39" s="67">
        <f>38.4+3.9-3.9</f>
        <v>38.4</v>
      </c>
      <c r="S39" s="67">
        <v>3.57</v>
      </c>
      <c r="T39" s="45">
        <f t="shared" si="3"/>
        <v>975.63</v>
      </c>
      <c r="U39" s="67">
        <v>142.37</v>
      </c>
    </row>
    <row r="40" spans="2:21" ht="16.5" customHeight="1">
      <c r="B40" s="102" t="s">
        <v>12</v>
      </c>
      <c r="C40" s="103" t="s">
        <v>89</v>
      </c>
      <c r="D40" s="165"/>
      <c r="E40" s="118">
        <f t="shared" si="5"/>
        <v>-4.21</v>
      </c>
      <c r="F40" s="170">
        <f>F35-F37-F38-F39</f>
        <v>71.63999999999982</v>
      </c>
      <c r="G40" s="170">
        <f>G35-G37-G38-G39</f>
        <v>74.7900000000001</v>
      </c>
      <c r="H40" s="154">
        <f>H35-H37-H38-H39</f>
        <v>179.55</v>
      </c>
      <c r="I40" s="170">
        <f>I35-I37-I38-I39</f>
        <v>144.52000000000024</v>
      </c>
      <c r="J40" s="46">
        <f t="shared" si="4"/>
        <v>24.24</v>
      </c>
      <c r="K40" s="170">
        <f>K35-K37-K38-K39</f>
        <v>272.8100000000003</v>
      </c>
      <c r="L40" s="14"/>
      <c r="M40" s="114"/>
      <c r="N40" s="189" t="s">
        <v>117</v>
      </c>
      <c r="O40" s="76">
        <f>ROUND(P40/Q40*100-100,2)</f>
        <v>-14.92</v>
      </c>
      <c r="P40" s="139">
        <f>P37-P39</f>
        <v>92.94</v>
      </c>
      <c r="Q40" s="139">
        <f>Q37-Q39</f>
        <v>109.24000000000001</v>
      </c>
      <c r="R40" s="139">
        <f>R37-R39</f>
        <v>234.60000000000005</v>
      </c>
      <c r="S40" s="139">
        <f>S37-S39</f>
        <v>208.77000000000007</v>
      </c>
      <c r="T40" s="183">
        <f t="shared" si="3"/>
        <v>12.37</v>
      </c>
      <c r="U40" s="139">
        <f>U37-U39</f>
        <v>352.5399999999999</v>
      </c>
    </row>
    <row r="41" spans="2:21" ht="16.5" customHeight="1">
      <c r="B41" s="22" t="s">
        <v>90</v>
      </c>
      <c r="C41" s="25" t="s">
        <v>131</v>
      </c>
      <c r="D41" s="49"/>
      <c r="E41" s="118"/>
      <c r="F41" s="171">
        <v>0</v>
      </c>
      <c r="G41" s="171">
        <v>0</v>
      </c>
      <c r="H41" s="112">
        <v>0</v>
      </c>
      <c r="I41" s="171">
        <v>0</v>
      </c>
      <c r="J41" s="155"/>
      <c r="K41" s="171">
        <v>0</v>
      </c>
      <c r="L41" s="14"/>
      <c r="M41" s="102" t="s">
        <v>2</v>
      </c>
      <c r="N41" s="107" t="s">
        <v>19</v>
      </c>
      <c r="O41" s="50"/>
      <c r="P41" s="149"/>
      <c r="Q41" s="82"/>
      <c r="R41" s="82"/>
      <c r="S41" s="66"/>
      <c r="T41" s="75"/>
      <c r="U41" s="82"/>
    </row>
    <row r="42" spans="2:21" ht="16.5" customHeight="1">
      <c r="B42" s="102" t="s">
        <v>58</v>
      </c>
      <c r="C42" s="103" t="s">
        <v>91</v>
      </c>
      <c r="D42" s="74"/>
      <c r="E42" s="118">
        <f>ROUND(F42/G42*100-100,2)</f>
        <v>-4.21</v>
      </c>
      <c r="F42" s="172">
        <f>F40-F41</f>
        <v>71.63999999999982</v>
      </c>
      <c r="G42" s="172">
        <f>G40-G41</f>
        <v>74.7900000000001</v>
      </c>
      <c r="H42" s="156">
        <f>H40-H41</f>
        <v>179.55</v>
      </c>
      <c r="I42" s="172">
        <f>I40-I41</f>
        <v>144.52000000000024</v>
      </c>
      <c r="J42" s="46">
        <f t="shared" si="4"/>
        <v>24.24</v>
      </c>
      <c r="K42" s="172">
        <f>K40-K41</f>
        <v>272.8100000000003</v>
      </c>
      <c r="L42" s="14"/>
      <c r="M42" s="15"/>
      <c r="N42" s="24" t="s">
        <v>29</v>
      </c>
      <c r="O42" s="46"/>
      <c r="P42" s="58"/>
      <c r="Q42" s="66"/>
      <c r="R42" s="66"/>
      <c r="S42" s="66"/>
      <c r="T42" s="75"/>
      <c r="U42" s="66"/>
    </row>
    <row r="43" spans="2:22" ht="16.5" customHeight="1">
      <c r="B43" s="22" t="s">
        <v>35</v>
      </c>
      <c r="C43" s="25" t="s">
        <v>28</v>
      </c>
      <c r="D43" s="49"/>
      <c r="E43" s="118"/>
      <c r="F43" s="3"/>
      <c r="G43" s="3"/>
      <c r="H43" s="4"/>
      <c r="I43" s="3"/>
      <c r="J43" s="75"/>
      <c r="K43" s="3"/>
      <c r="L43" s="14"/>
      <c r="M43" s="22"/>
      <c r="N43" s="24" t="s">
        <v>108</v>
      </c>
      <c r="O43" s="50">
        <f>ROUND(P43/Q43*100-100,2)</f>
        <v>-15.13</v>
      </c>
      <c r="P43" s="66">
        <v>496.85</v>
      </c>
      <c r="Q43" s="66">
        <v>585.41</v>
      </c>
      <c r="R43" s="66">
        <v>496.85</v>
      </c>
      <c r="S43" s="66">
        <v>585.41</v>
      </c>
      <c r="T43" s="46">
        <f>ROUND(R43/S43*100-100,2)</f>
        <v>-15.13</v>
      </c>
      <c r="U43" s="66">
        <v>560.56</v>
      </c>
      <c r="V43" s="4"/>
    </row>
    <row r="44" spans="2:21" ht="16.5" customHeight="1">
      <c r="B44" s="22"/>
      <c r="C44" s="34" t="s">
        <v>55</v>
      </c>
      <c r="D44" s="164"/>
      <c r="E44" s="118">
        <f>ROUND(F44/G44*100-100,2)</f>
        <v>0</v>
      </c>
      <c r="F44" s="65">
        <v>93.04</v>
      </c>
      <c r="G44" s="65">
        <v>93.04</v>
      </c>
      <c r="H44" s="127">
        <v>93.04</v>
      </c>
      <c r="I44" s="65">
        <v>93.04</v>
      </c>
      <c r="J44" s="78"/>
      <c r="K44" s="65">
        <v>93.04</v>
      </c>
      <c r="L44" s="14"/>
      <c r="M44" s="18"/>
      <c r="N44" s="38" t="s">
        <v>109</v>
      </c>
      <c r="O44" s="50">
        <f>ROUND(P44/Q44*100-100,2)</f>
        <v>3.48</v>
      </c>
      <c r="P44" s="66">
        <v>779.7</v>
      </c>
      <c r="Q44" s="66">
        <v>753.49</v>
      </c>
      <c r="R44" s="66">
        <v>779.7</v>
      </c>
      <c r="S44" s="66">
        <v>753.49</v>
      </c>
      <c r="T44" s="46">
        <f>ROUND(R44/S44*100-100,2)</f>
        <v>3.48</v>
      </c>
      <c r="U44" s="66">
        <v>774.23</v>
      </c>
    </row>
    <row r="45" spans="2:22" ht="16.5" customHeight="1">
      <c r="B45" s="22" t="s">
        <v>34</v>
      </c>
      <c r="C45" s="16" t="s">
        <v>120</v>
      </c>
      <c r="D45" s="26"/>
      <c r="E45" s="118"/>
      <c r="F45" s="82"/>
      <c r="G45" s="82"/>
      <c r="H45" s="157"/>
      <c r="I45" s="82"/>
      <c r="J45" s="75"/>
      <c r="K45" s="171"/>
      <c r="L45" s="14"/>
      <c r="M45" s="18"/>
      <c r="N45" s="2" t="s">
        <v>110</v>
      </c>
      <c r="O45" s="50">
        <f>ROUND(P45/Q45*100-100,2)</f>
        <v>7.05</v>
      </c>
      <c r="P45" s="92">
        <v>874.05</v>
      </c>
      <c r="Q45" s="92">
        <v>816.52</v>
      </c>
      <c r="R45" s="92">
        <v>874.05</v>
      </c>
      <c r="S45" s="83">
        <v>816.52</v>
      </c>
      <c r="T45" s="46">
        <f>ROUND(R45/S45*100-100,2)</f>
        <v>7.05</v>
      </c>
      <c r="U45" s="83">
        <v>853.43</v>
      </c>
      <c r="V45" s="4"/>
    </row>
    <row r="46" spans="2:28" ht="16.5" customHeight="1">
      <c r="B46" s="18"/>
      <c r="C46" s="34" t="s">
        <v>119</v>
      </c>
      <c r="D46" s="164"/>
      <c r="E46" s="118"/>
      <c r="F46" s="159"/>
      <c r="G46" s="159"/>
      <c r="H46" s="158"/>
      <c r="I46" s="159"/>
      <c r="J46" s="75"/>
      <c r="K46" s="168">
        <v>963.25</v>
      </c>
      <c r="L46" s="4"/>
      <c r="M46" s="18"/>
      <c r="N46" s="23" t="s">
        <v>111</v>
      </c>
      <c r="O46" s="160">
        <f>ROUND(P46/Q46*100-100,2)</f>
        <v>-16.53</v>
      </c>
      <c r="P46" s="83">
        <v>52.31</v>
      </c>
      <c r="Q46" s="83">
        <v>62.67</v>
      </c>
      <c r="R46" s="83">
        <v>52.31</v>
      </c>
      <c r="S46" s="83">
        <v>62.67</v>
      </c>
      <c r="T46" s="46">
        <f>ROUND(R46/S46*100-100,2)</f>
        <v>-16.53</v>
      </c>
      <c r="U46" s="83">
        <v>61.51</v>
      </c>
      <c r="V46" s="4"/>
      <c r="X46" s="24"/>
      <c r="Y46" s="4"/>
      <c r="Z46" s="4"/>
      <c r="AA46" s="24"/>
      <c r="AB46" s="4"/>
    </row>
    <row r="47" spans="2:22" ht="16.5" customHeight="1">
      <c r="B47" s="22" t="s">
        <v>36</v>
      </c>
      <c r="C47" s="25" t="s">
        <v>77</v>
      </c>
      <c r="D47" s="49"/>
      <c r="E47" s="118"/>
      <c r="F47" s="60"/>
      <c r="G47" s="60"/>
      <c r="H47" s="175"/>
      <c r="I47" s="60"/>
      <c r="J47" s="75"/>
      <c r="K47" s="60"/>
      <c r="L47" s="14"/>
      <c r="M47" s="28"/>
      <c r="N47" s="188" t="s">
        <v>18</v>
      </c>
      <c r="O47" s="45">
        <f>ROUND(P47/Q47*100-100,2)</f>
        <v>-0.68</v>
      </c>
      <c r="P47" s="141">
        <f>SUM(P42:P46)</f>
        <v>2202.9100000000003</v>
      </c>
      <c r="Q47" s="141">
        <f>SUM(Q42:Q46)</f>
        <v>2218.09</v>
      </c>
      <c r="R47" s="141">
        <f>SUM(R42:R46)</f>
        <v>2202.9100000000003</v>
      </c>
      <c r="S47" s="141">
        <f>SUM(S42:S46)</f>
        <v>2218.09</v>
      </c>
      <c r="T47" s="183">
        <f>ROUND(R47/S47*100-100,2)</f>
        <v>-0.68</v>
      </c>
      <c r="U47" s="141">
        <f>SUM(U42:U46)</f>
        <v>2249.73</v>
      </c>
      <c r="V47" s="4"/>
    </row>
    <row r="48" spans="2:22" ht="16.5" customHeight="1">
      <c r="B48" s="18"/>
      <c r="C48" s="25" t="s">
        <v>78</v>
      </c>
      <c r="D48" s="49"/>
      <c r="E48" s="118"/>
      <c r="F48" s="173"/>
      <c r="G48" s="173"/>
      <c r="H48" s="167"/>
      <c r="I48" s="173"/>
      <c r="J48" s="75"/>
      <c r="K48" s="173"/>
      <c r="L48" s="4"/>
      <c r="M48" s="131"/>
      <c r="N48" s="132"/>
      <c r="O48" s="133"/>
      <c r="P48" s="133"/>
      <c r="Q48" s="134"/>
      <c r="R48" s="134"/>
      <c r="S48" s="134"/>
      <c r="T48" s="86"/>
      <c r="U48" s="135"/>
      <c r="V48" s="4"/>
    </row>
    <row r="49" spans="2:22" ht="16.5" customHeight="1">
      <c r="B49" s="18"/>
      <c r="C49" s="25" t="s">
        <v>59</v>
      </c>
      <c r="D49" s="49"/>
      <c r="E49" s="118">
        <f>ROUND(F49/G49*100-100,2)</f>
        <v>-4.23</v>
      </c>
      <c r="F49" s="65">
        <f>ROUND(F42/F44*10,2)</f>
        <v>7.7</v>
      </c>
      <c r="G49" s="65">
        <f>ROUND(G42/G44*10,2)</f>
        <v>8.04</v>
      </c>
      <c r="H49" s="127">
        <f>ROUND(H42/H44*10,2)</f>
        <v>19.3</v>
      </c>
      <c r="I49" s="65">
        <f>ROUND(I42/I44*10,2)</f>
        <v>15.53</v>
      </c>
      <c r="J49" s="46">
        <f>ROUND(H49/I49*100-100,2)</f>
        <v>24.28</v>
      </c>
      <c r="K49" s="65">
        <f>ROUND(K42/K44*10,2)</f>
        <v>29.32</v>
      </c>
      <c r="L49" s="4"/>
      <c r="M49" s="18" t="s">
        <v>30</v>
      </c>
      <c r="N49" s="16" t="s">
        <v>32</v>
      </c>
      <c r="O49" s="4"/>
      <c r="P49" s="4"/>
      <c r="Q49" s="70"/>
      <c r="R49" s="70"/>
      <c r="S49" s="70"/>
      <c r="T49" s="121"/>
      <c r="U49" s="136"/>
      <c r="V49" s="4"/>
    </row>
    <row r="50" spans="2:22" ht="16.5" customHeight="1">
      <c r="B50" s="51"/>
      <c r="C50" s="25" t="s">
        <v>60</v>
      </c>
      <c r="D50" s="49"/>
      <c r="E50" s="118">
        <f>ROUND(F50/G50*100-100,2)</f>
        <v>10.89</v>
      </c>
      <c r="F50" s="66">
        <v>9.06</v>
      </c>
      <c r="G50" s="66">
        <v>8.17</v>
      </c>
      <c r="H50" s="119">
        <v>22.02</v>
      </c>
      <c r="I50" s="66">
        <v>15.79</v>
      </c>
      <c r="J50" s="46">
        <f>ROUND(H50/I50*100-100,2)</f>
        <v>39.46</v>
      </c>
      <c r="K50" s="65">
        <f>(272.81+142.37)/9.304568-4.03</f>
        <v>40.59109363916734</v>
      </c>
      <c r="L50" s="4"/>
      <c r="M50" s="18" t="s">
        <v>46</v>
      </c>
      <c r="N50" s="16" t="s">
        <v>47</v>
      </c>
      <c r="O50" s="4"/>
      <c r="P50" s="4"/>
      <c r="Q50" s="70"/>
      <c r="R50" s="70"/>
      <c r="S50" s="70"/>
      <c r="T50" s="75"/>
      <c r="U50" s="87"/>
      <c r="V50" s="4"/>
    </row>
    <row r="51" spans="2:22" ht="16.5" customHeight="1">
      <c r="B51" s="22" t="s">
        <v>27</v>
      </c>
      <c r="C51" s="4" t="s">
        <v>92</v>
      </c>
      <c r="D51" s="14"/>
      <c r="E51" s="118"/>
      <c r="F51" s="159"/>
      <c r="G51" s="159"/>
      <c r="H51" s="158"/>
      <c r="I51" s="159"/>
      <c r="J51" s="75"/>
      <c r="K51" s="159"/>
      <c r="L51" s="4"/>
      <c r="M51" s="18" t="s">
        <v>33</v>
      </c>
      <c r="N51" s="16" t="s">
        <v>51</v>
      </c>
      <c r="O51" s="4"/>
      <c r="P51" s="4"/>
      <c r="Q51" s="70"/>
      <c r="R51" s="70"/>
      <c r="S51" s="70"/>
      <c r="T51" s="75"/>
      <c r="U51" s="116"/>
      <c r="V51" s="4"/>
    </row>
    <row r="52" spans="2:23" ht="16.5" customHeight="1">
      <c r="B52" s="18"/>
      <c r="C52" s="96" t="s">
        <v>93</v>
      </c>
      <c r="D52" s="74"/>
      <c r="E52" s="179"/>
      <c r="F52" s="63" t="s">
        <v>125</v>
      </c>
      <c r="G52" s="63" t="s">
        <v>63</v>
      </c>
      <c r="H52" s="123" t="s">
        <v>125</v>
      </c>
      <c r="I52" s="63" t="s">
        <v>63</v>
      </c>
      <c r="J52" s="75"/>
      <c r="K52" s="63" t="s">
        <v>57</v>
      </c>
      <c r="L52" s="4"/>
      <c r="M52" s="18"/>
      <c r="N52" s="16"/>
      <c r="O52" s="4"/>
      <c r="P52" s="4"/>
      <c r="Q52" s="70"/>
      <c r="R52" s="70"/>
      <c r="S52" s="70"/>
      <c r="T52" s="75"/>
      <c r="U52" s="87"/>
      <c r="V52" s="4"/>
      <c r="W52" s="4"/>
    </row>
    <row r="53" spans="2:23" ht="16.5" customHeight="1">
      <c r="B53" s="114"/>
      <c r="C53" s="97" t="s">
        <v>94</v>
      </c>
      <c r="D53" s="115"/>
      <c r="E53" s="180"/>
      <c r="F53" s="91">
        <v>0.5743</v>
      </c>
      <c r="G53" s="91">
        <v>0.5729</v>
      </c>
      <c r="H53" s="178">
        <v>0.5743</v>
      </c>
      <c r="I53" s="91">
        <v>0.5729</v>
      </c>
      <c r="J53" s="113"/>
      <c r="K53" s="91">
        <v>0.574</v>
      </c>
      <c r="L53" s="4"/>
      <c r="M53" s="28"/>
      <c r="N53" s="29"/>
      <c r="O53" s="11"/>
      <c r="P53" s="11"/>
      <c r="Q53" s="71"/>
      <c r="R53" s="71"/>
      <c r="S53" s="71"/>
      <c r="T53" s="113"/>
      <c r="U53" s="88"/>
      <c r="V53" s="4"/>
      <c r="W53" s="4"/>
    </row>
    <row r="54" spans="1:22" ht="16.5" customHeight="1">
      <c r="A54" s="4"/>
      <c r="B54" s="54"/>
      <c r="C54" s="4"/>
      <c r="D54" s="4"/>
      <c r="E54" s="118"/>
      <c r="F54" s="112"/>
      <c r="G54" s="112"/>
      <c r="H54" s="112"/>
      <c r="I54" s="112"/>
      <c r="J54" s="75"/>
      <c r="K54" s="119"/>
      <c r="L54" s="4"/>
      <c r="M54" s="57"/>
      <c r="N54" s="16"/>
      <c r="O54" s="4"/>
      <c r="P54" s="4"/>
      <c r="Q54" s="70"/>
      <c r="R54" s="70"/>
      <c r="S54" s="70"/>
      <c r="T54" s="75"/>
      <c r="U54" s="73" t="s">
        <v>49</v>
      </c>
      <c r="V54" s="4"/>
    </row>
    <row r="55" spans="1:22" ht="16.5" customHeight="1">
      <c r="A55" s="4"/>
      <c r="B55" s="57"/>
      <c r="C55" s="96"/>
      <c r="D55" s="103"/>
      <c r="E55" s="118"/>
      <c r="F55" s="123"/>
      <c r="G55" s="123"/>
      <c r="H55" s="123"/>
      <c r="I55" s="123"/>
      <c r="J55" s="75"/>
      <c r="K55" s="123"/>
      <c r="L55" s="4"/>
      <c r="M55" s="57"/>
      <c r="N55" s="16"/>
      <c r="O55" s="4"/>
      <c r="P55" s="4"/>
      <c r="Q55" s="70"/>
      <c r="R55" s="70"/>
      <c r="S55" s="70"/>
      <c r="T55" s="75"/>
      <c r="U55" s="117"/>
      <c r="V55" s="4"/>
    </row>
    <row r="56" spans="1:22" ht="16.5" customHeight="1">
      <c r="A56" s="4"/>
      <c r="B56" s="54"/>
      <c r="C56" s="96"/>
      <c r="D56" s="25"/>
      <c r="E56" s="124"/>
      <c r="F56" s="125"/>
      <c r="G56" s="125"/>
      <c r="H56" s="125"/>
      <c r="I56" s="125"/>
      <c r="J56" s="75"/>
      <c r="K56" s="125"/>
      <c r="L56" s="4"/>
      <c r="M56" s="57"/>
      <c r="N56" s="55"/>
      <c r="O56" s="118"/>
      <c r="P56" s="118"/>
      <c r="Q56" s="119"/>
      <c r="R56" s="119"/>
      <c r="S56" s="119"/>
      <c r="T56" s="75"/>
      <c r="U56" s="119"/>
      <c r="V56" s="4"/>
    </row>
    <row r="57" spans="1:22" ht="16.5" customHeight="1">
      <c r="A57" s="4"/>
      <c r="B57" s="57"/>
      <c r="C57" s="25"/>
      <c r="D57" s="25"/>
      <c r="E57" s="4"/>
      <c r="F57" s="64"/>
      <c r="G57" s="64"/>
      <c r="H57" s="64"/>
      <c r="I57" s="64"/>
      <c r="J57" s="126"/>
      <c r="K57" s="64"/>
      <c r="L57" s="4"/>
      <c r="M57" s="57"/>
      <c r="N57" s="24"/>
      <c r="O57" s="118"/>
      <c r="P57" s="118"/>
      <c r="Q57" s="117"/>
      <c r="R57" s="117"/>
      <c r="S57" s="120"/>
      <c r="T57" s="75"/>
      <c r="U57" s="120"/>
      <c r="V57" s="4"/>
    </row>
    <row r="58" spans="1:22" ht="16.5" customHeight="1">
      <c r="A58" s="4"/>
      <c r="B58" s="57"/>
      <c r="C58" s="25"/>
      <c r="D58" s="25"/>
      <c r="E58" s="118"/>
      <c r="F58" s="127"/>
      <c r="G58" s="127"/>
      <c r="H58" s="127"/>
      <c r="I58" s="127"/>
      <c r="J58" s="75"/>
      <c r="K58" s="127"/>
      <c r="L58" s="4"/>
      <c r="M58" s="57"/>
      <c r="N58" s="56"/>
      <c r="O58" s="118"/>
      <c r="P58" s="118"/>
      <c r="Q58" s="120"/>
      <c r="R58" s="120"/>
      <c r="S58" s="120"/>
      <c r="T58" s="75"/>
      <c r="U58" s="120"/>
      <c r="V58" s="4"/>
    </row>
    <row r="59" spans="1:22" ht="16.5" customHeight="1">
      <c r="A59" s="4"/>
      <c r="B59" s="128"/>
      <c r="C59" s="25"/>
      <c r="D59" s="25"/>
      <c r="E59" s="118"/>
      <c r="F59" s="129"/>
      <c r="G59" s="129"/>
      <c r="H59" s="127"/>
      <c r="I59" s="129"/>
      <c r="J59" s="75"/>
      <c r="K59" s="127"/>
      <c r="L59" s="4"/>
      <c r="M59" s="57"/>
      <c r="N59" s="107"/>
      <c r="O59" s="118"/>
      <c r="P59" s="118"/>
      <c r="Q59" s="117"/>
      <c r="R59" s="117"/>
      <c r="S59" s="117"/>
      <c r="T59" s="75"/>
      <c r="U59" s="117"/>
      <c r="V59" s="4"/>
    </row>
    <row r="60" spans="1:22" ht="16.5" customHeight="1">
      <c r="A60" s="4"/>
      <c r="B60" s="54"/>
      <c r="C60" s="4"/>
      <c r="D60" s="4"/>
      <c r="E60" s="130"/>
      <c r="F60" s="4"/>
      <c r="G60" s="4"/>
      <c r="H60" s="4"/>
      <c r="I60" s="4"/>
      <c r="J60" s="130"/>
      <c r="K60" s="130"/>
      <c r="L60" s="4"/>
      <c r="M60" s="57"/>
      <c r="N60" s="16"/>
      <c r="O60" s="4"/>
      <c r="P60" s="4"/>
      <c r="Q60" s="70"/>
      <c r="R60" s="70"/>
      <c r="S60" s="70"/>
      <c r="T60" s="121"/>
      <c r="U60" s="122"/>
      <c r="V60" s="4"/>
    </row>
    <row r="61" spans="1:22" ht="16.5" customHeight="1">
      <c r="A61" s="4"/>
      <c r="B61" s="57"/>
      <c r="C61" s="96"/>
      <c r="D61" s="103"/>
      <c r="E61" s="130"/>
      <c r="F61" s="123"/>
      <c r="G61" s="123"/>
      <c r="H61" s="123"/>
      <c r="I61" s="123"/>
      <c r="J61" s="75"/>
      <c r="K61" s="123"/>
      <c r="L61" s="4"/>
      <c r="M61" s="57"/>
      <c r="N61" s="16"/>
      <c r="O61" s="4"/>
      <c r="P61" s="4"/>
      <c r="Q61" s="70"/>
      <c r="R61" s="70"/>
      <c r="S61" s="70"/>
      <c r="T61" s="75"/>
      <c r="U61" s="120"/>
      <c r="V61" s="4"/>
    </row>
    <row r="62" spans="1:22" ht="16.5" customHeight="1">
      <c r="A62" s="4"/>
      <c r="B62" s="57"/>
      <c r="C62" s="96"/>
      <c r="D62" s="130"/>
      <c r="E62" s="130"/>
      <c r="F62" s="125"/>
      <c r="G62" s="125"/>
      <c r="H62" s="125"/>
      <c r="I62" s="125"/>
      <c r="J62" s="75"/>
      <c r="K62" s="125"/>
      <c r="L62" s="4"/>
      <c r="M62" s="57"/>
      <c r="N62" s="16"/>
      <c r="O62" s="4"/>
      <c r="P62" s="4"/>
      <c r="Q62" s="70"/>
      <c r="R62" s="70"/>
      <c r="S62" s="70"/>
      <c r="T62" s="75"/>
      <c r="U62" s="117"/>
      <c r="V62" s="4"/>
    </row>
    <row r="63" spans="1:22" ht="16.5" customHeight="1">
      <c r="A63" s="4"/>
      <c r="B63" s="4"/>
      <c r="C63" s="4"/>
      <c r="D63" s="4"/>
      <c r="E63" s="4"/>
      <c r="F63" s="4"/>
      <c r="G63" s="4"/>
      <c r="H63" s="4"/>
      <c r="I63" s="4"/>
      <c r="J63" s="4"/>
      <c r="K63" s="4"/>
      <c r="L63" s="4"/>
      <c r="M63" s="57"/>
      <c r="N63" s="4"/>
      <c r="O63" s="4"/>
      <c r="P63" s="4"/>
      <c r="Q63" s="70"/>
      <c r="R63" s="70"/>
      <c r="S63" s="70"/>
      <c r="T63" s="70"/>
      <c r="U63" s="73"/>
      <c r="V63" s="4"/>
    </row>
    <row r="64" spans="12:22" ht="16.5" customHeight="1">
      <c r="L64" s="4"/>
      <c r="M64" s="57"/>
      <c r="N64" s="16"/>
      <c r="O64" s="4"/>
      <c r="P64" s="4"/>
      <c r="Q64" s="70"/>
      <c r="R64" s="70"/>
      <c r="S64" s="70"/>
      <c r="T64" s="70"/>
      <c r="U64" s="73"/>
      <c r="V64" s="4"/>
    </row>
    <row r="65" spans="2:22" ht="16.5" customHeight="1">
      <c r="B65" s="57"/>
      <c r="C65" s="4"/>
      <c r="D65" s="4"/>
      <c r="E65" s="4"/>
      <c r="F65" s="4"/>
      <c r="G65" s="4"/>
      <c r="H65" s="4"/>
      <c r="I65" s="4"/>
      <c r="J65" s="4"/>
      <c r="K65" s="4"/>
      <c r="M65" s="57"/>
      <c r="N65" s="16"/>
      <c r="O65" s="4"/>
      <c r="P65" s="4"/>
      <c r="Q65" s="70"/>
      <c r="R65" s="70"/>
      <c r="S65" s="70"/>
      <c r="T65" s="70"/>
      <c r="U65" s="73"/>
      <c r="V65" s="4"/>
    </row>
    <row r="66" spans="2:22" ht="16.5" customHeight="1">
      <c r="B66" s="54"/>
      <c r="C66" s="4"/>
      <c r="D66" s="4"/>
      <c r="E66" s="4"/>
      <c r="F66" s="4"/>
      <c r="G66" s="4"/>
      <c r="H66" s="4"/>
      <c r="I66" s="4"/>
      <c r="J66" s="4"/>
      <c r="K66" s="4"/>
      <c r="L66" s="4"/>
      <c r="M66" s="57"/>
      <c r="N66" s="4"/>
      <c r="O66" s="4"/>
      <c r="P66" s="4"/>
      <c r="Q66" s="70"/>
      <c r="R66" s="70"/>
      <c r="S66" s="70"/>
      <c r="T66" s="70"/>
      <c r="U66" s="73"/>
      <c r="V66" s="4"/>
    </row>
    <row r="67" spans="3:22" ht="16.5" customHeight="1">
      <c r="C67" s="27"/>
      <c r="Q67" s="72"/>
      <c r="R67" s="72"/>
      <c r="S67" s="72"/>
      <c r="T67" s="72"/>
      <c r="U67" s="73"/>
      <c r="V67" s="4"/>
    </row>
    <row r="68" spans="2:22" ht="16.5" customHeight="1">
      <c r="B68" s="31"/>
      <c r="C68" s="5"/>
      <c r="Q68" s="72"/>
      <c r="R68" s="72"/>
      <c r="S68" s="72"/>
      <c r="T68" s="72"/>
      <c r="U68" s="72"/>
      <c r="V68" s="4"/>
    </row>
    <row r="69" spans="3:21" ht="16.5" customHeight="1">
      <c r="C69" s="5"/>
      <c r="N69" s="4"/>
      <c r="Q69" s="72"/>
      <c r="R69" s="72"/>
      <c r="S69" s="72"/>
      <c r="T69" s="72"/>
      <c r="U69" s="72"/>
    </row>
    <row r="70" spans="3:21" ht="16.5" customHeight="1">
      <c r="C70" s="30"/>
      <c r="Q70" s="72"/>
      <c r="R70" s="72"/>
      <c r="S70" s="72"/>
      <c r="T70" s="72"/>
      <c r="U70" s="72"/>
    </row>
    <row r="71" spans="3:21" ht="16.5" customHeight="1">
      <c r="C71" s="30"/>
      <c r="Q71" s="72"/>
      <c r="R71" s="72"/>
      <c r="S71" s="72"/>
      <c r="T71" s="72"/>
      <c r="U71" s="72"/>
    </row>
    <row r="72" spans="3:21" ht="11.25" customHeight="1">
      <c r="C72" s="32"/>
      <c r="Q72" s="72"/>
      <c r="R72" s="72"/>
      <c r="S72" s="72"/>
      <c r="T72" s="72"/>
      <c r="U72" s="72"/>
    </row>
    <row r="73" spans="3:21" ht="16.5" customHeight="1">
      <c r="C73" s="32"/>
      <c r="Q73" s="72"/>
      <c r="R73" s="72"/>
      <c r="S73" s="72"/>
      <c r="T73" s="72"/>
      <c r="U73" s="72"/>
    </row>
    <row r="74" spans="17:21" ht="16.5" customHeight="1">
      <c r="Q74" s="72"/>
      <c r="R74" s="72"/>
      <c r="S74" s="72"/>
      <c r="T74" s="72"/>
      <c r="U74" s="72"/>
    </row>
    <row r="75" spans="3:16" ht="16.5" customHeight="1">
      <c r="C75" s="33"/>
      <c r="O75" s="33"/>
      <c r="P75" s="33"/>
    </row>
    <row r="77" ht="16.5" customHeight="1">
      <c r="N77" s="33"/>
    </row>
  </sheetData>
  <mergeCells count="2">
    <mergeCell ref="B2:K2"/>
    <mergeCell ref="M2:U2"/>
  </mergeCells>
  <printOptions horizontalCentered="1" verticalCentered="1"/>
  <pageMargins left="0" right="0" top="0" bottom="0" header="0" footer="0"/>
  <pageSetup orientation="landscape" scale="60" r:id="rId1"/>
</worksheet>
</file>

<file path=xl/worksheets/sheet2.xml><?xml version="1.0" encoding="utf-8"?>
<worksheet xmlns="http://schemas.openxmlformats.org/spreadsheetml/2006/main" xmlns:r="http://schemas.openxmlformats.org/officeDocument/2006/relationships">
  <dimension ref="A1:L22"/>
  <sheetViews>
    <sheetView tabSelected="1" workbookViewId="0" topLeftCell="A1">
      <selection activeCell="A17" sqref="A17"/>
    </sheetView>
  </sheetViews>
  <sheetFormatPr defaultColWidth="9.140625" defaultRowHeight="12.75"/>
  <cols>
    <col min="1" max="1" width="116.140625" style="0" customWidth="1"/>
  </cols>
  <sheetData>
    <row r="1" ht="16.5">
      <c r="A1" s="200" t="s">
        <v>132</v>
      </c>
    </row>
    <row r="3" ht="16.5">
      <c r="A3" s="199" t="s">
        <v>133</v>
      </c>
    </row>
    <row r="5" ht="39.75">
      <c r="A5" s="196" t="s">
        <v>144</v>
      </c>
    </row>
    <row r="7" ht="51">
      <c r="A7" s="197" t="s">
        <v>134</v>
      </c>
    </row>
    <row r="9" ht="27">
      <c r="A9" s="196" t="s">
        <v>142</v>
      </c>
    </row>
    <row r="11" ht="76.5">
      <c r="A11" s="193" t="s">
        <v>143</v>
      </c>
    </row>
    <row r="13" ht="12.75">
      <c r="A13" t="s">
        <v>135</v>
      </c>
    </row>
    <row r="15" ht="12.75">
      <c r="A15" t="s">
        <v>136</v>
      </c>
    </row>
    <row r="17" ht="25.5">
      <c r="A17" s="194" t="s">
        <v>137</v>
      </c>
    </row>
    <row r="18" ht="12.75">
      <c r="A18" s="194"/>
    </row>
    <row r="19" ht="25.5">
      <c r="A19" s="195" t="s">
        <v>141</v>
      </c>
    </row>
    <row r="20" spans="1:12" ht="15.75">
      <c r="A20" s="192"/>
      <c r="L20" s="192" t="s">
        <v>140</v>
      </c>
    </row>
    <row r="21" ht="12.75">
      <c r="A21" s="198" t="s">
        <v>138</v>
      </c>
    </row>
    <row r="22" ht="12.75">
      <c r="A22" s="1" t="s">
        <v>139</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typest-4</dc:creator>
  <cp:keywords/>
  <dc:description/>
  <cp:lastModifiedBy>Mark</cp:lastModifiedBy>
  <cp:lastPrinted>2007-10-22T11:06:58Z</cp:lastPrinted>
  <dcterms:created xsi:type="dcterms:W3CDTF">2000-05-05T10:00:49Z</dcterms:created>
  <dcterms:modified xsi:type="dcterms:W3CDTF">2007-11-07T10:58:06Z</dcterms:modified>
  <cp:category/>
  <cp:version/>
  <cp:contentType/>
  <cp:contentStatus/>
</cp:coreProperties>
</file>