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 PN Sept 06" sheetId="1" r:id="rId1"/>
  </sheets>
  <definedNames>
    <definedName name="_xlnm.Print_Area" localSheetId="0">' PN Sept 06'!$A$1:$V$53</definedName>
  </definedNames>
  <calcPr fullCalcOnLoad="1"/>
</workbook>
</file>

<file path=xl/sharedStrings.xml><?xml version="1.0" encoding="utf-8"?>
<sst xmlns="http://schemas.openxmlformats.org/spreadsheetml/2006/main" count="196" uniqueCount="136">
  <si>
    <t>1.</t>
  </si>
  <si>
    <t>2.</t>
  </si>
  <si>
    <t>3.</t>
  </si>
  <si>
    <t>Total Expenditure</t>
  </si>
  <si>
    <t>a)</t>
  </si>
  <si>
    <t>b)</t>
  </si>
  <si>
    <t>c)</t>
  </si>
  <si>
    <t>Staff Cost</t>
  </si>
  <si>
    <t>d)</t>
  </si>
  <si>
    <t>4.</t>
  </si>
  <si>
    <t>5.</t>
  </si>
  <si>
    <t>6.</t>
  </si>
  <si>
    <t>7.</t>
  </si>
  <si>
    <t>8.</t>
  </si>
  <si>
    <t>9.</t>
  </si>
  <si>
    <t>f)</t>
  </si>
  <si>
    <t>g)</t>
  </si>
  <si>
    <t>e)</t>
  </si>
  <si>
    <t>Stores &amp; Spare parts consumed</t>
  </si>
  <si>
    <t>Power, Fuel &amp; Water</t>
  </si>
  <si>
    <t>Interest (Net)</t>
  </si>
  <si>
    <t>Net Sales/Income from operations</t>
  </si>
  <si>
    <t>ended on</t>
  </si>
  <si>
    <t>Consumption of raw materials</t>
  </si>
  <si>
    <t>(Increase)/Decrease in stock in trade</t>
  </si>
  <si>
    <t>Total</t>
  </si>
  <si>
    <t>Capital Employed</t>
  </si>
  <si>
    <t>Segmentwise Revenue, Results and Capital Employed, under Clause 41 of the</t>
  </si>
  <si>
    <t xml:space="preserve">Depreciation </t>
  </si>
  <si>
    <t>3 months</t>
  </si>
  <si>
    <t>Corresponding</t>
  </si>
  <si>
    <t>3 months in the</t>
  </si>
  <si>
    <t>previous year</t>
  </si>
  <si>
    <t>(Audited)</t>
  </si>
  <si>
    <t>Cement</t>
  </si>
  <si>
    <t>Accounting</t>
  </si>
  <si>
    <t>year ended</t>
  </si>
  <si>
    <t>No. of Shares ...............</t>
  </si>
  <si>
    <t>Percentage of Shareholding .............</t>
  </si>
  <si>
    <t xml:space="preserve">Segment Revenue : </t>
  </si>
  <si>
    <t>Less:</t>
  </si>
  <si>
    <t>i.   Interest</t>
  </si>
  <si>
    <t xml:space="preserve">    net of un-allocable income</t>
  </si>
  <si>
    <t xml:space="preserve">Segment Results : </t>
  </si>
  <si>
    <t>15.</t>
  </si>
  <si>
    <t xml:space="preserve">Paid-up equity share capital </t>
  </si>
  <si>
    <t>(Face value: Rs.10/- per Share)</t>
  </si>
  <si>
    <t>per share in Rs. - Not annualised</t>
  </si>
  <si>
    <t>(Segment Assets-Segment Liabilities)</t>
  </si>
  <si>
    <t>Textiles *</t>
  </si>
  <si>
    <t>*</t>
  </si>
  <si>
    <t>Less: Inter segment Revenue</t>
  </si>
  <si>
    <t>CENTURY  TEXTILES  AND  INDUSTRIES  LIMITED</t>
  </si>
  <si>
    <t>"Textiles" include Yarn, Cloth, Denim Cloth, Viscose Filament Yarn and Tyre Yarn</t>
  </si>
  <si>
    <t>**</t>
  </si>
  <si>
    <t>Freight, Forwarding, Octroi,  etc.</t>
  </si>
  <si>
    <t xml:space="preserve">Reserves excluding revaluation </t>
  </si>
  <si>
    <t xml:space="preserve">Net after Inter segment Revenue </t>
  </si>
  <si>
    <t>13.</t>
  </si>
  <si>
    <t>11.</t>
  </si>
  <si>
    <t>12.</t>
  </si>
  <si>
    <t>14.</t>
  </si>
  <si>
    <t>ii. Other un-allocable expenditure</t>
  </si>
  <si>
    <t xml:space="preserve">Net adjustments including arrears of </t>
  </si>
  <si>
    <t>depreciation, in respect of earlier years</t>
  </si>
  <si>
    <t>decrease</t>
  </si>
  <si>
    <t>over prev.</t>
  </si>
  <si>
    <t>quarter</t>
  </si>
  <si>
    <t xml:space="preserve"> reserves (as per Balance Sheet)</t>
  </si>
  <si>
    <t xml:space="preserve">Net Profit </t>
  </si>
  <si>
    <t>Net sales / Income from operations</t>
  </si>
  <si>
    <t>16.</t>
  </si>
  <si>
    <t>(Net Sales / Income from operations)</t>
  </si>
  <si>
    <t>Profit  before Tax (7-8-9)</t>
  </si>
  <si>
    <t>Gross Profit (3+4-5-6)</t>
  </si>
  <si>
    <t>Less:  Excise Duty</t>
  </si>
  <si>
    <t>Sales / Income from operations</t>
  </si>
  <si>
    <t>Regd. Office:  Century Bhavan, Dr. Annie Besant Road, Worli, Mumbai -  400030.</t>
  </si>
  <si>
    <t xml:space="preserve">Others **  </t>
  </si>
  <si>
    <t>Profit Before Tax</t>
  </si>
  <si>
    <t>Less: Expenditure Capitalised</t>
  </si>
  <si>
    <t>@</t>
  </si>
  <si>
    <t>Sub-Total</t>
  </si>
  <si>
    <t>Pulp and Paper  @</t>
  </si>
  <si>
    <t>"Pulp and Paper" include Pulp and Writing &amp; Printing Paper</t>
  </si>
  <si>
    <t>Previous</t>
  </si>
  <si>
    <t>(Rs.in Crore)</t>
  </si>
  <si>
    <t>10.</t>
  </si>
  <si>
    <t>Contd…..2</t>
  </si>
  <si>
    <t>Provision for Taxation :</t>
  </si>
  <si>
    <t xml:space="preserve">Current Tax </t>
  </si>
  <si>
    <t xml:space="preserve">Basic and Diluted Earnings </t>
  </si>
  <si>
    <t>Fringe Benefit Tax</t>
  </si>
  <si>
    <t xml:space="preserve">Add / ( Less ) :  </t>
  </si>
  <si>
    <t>1.  Inter Segment Profit</t>
  </si>
  <si>
    <t>on 31.03.2006</t>
  </si>
  <si>
    <t>Other expenditure, including VRS</t>
  </si>
  <si>
    <t>amortisation - Textiles</t>
  </si>
  <si>
    <t>but before Interest and Taxation</t>
  </si>
  <si>
    <t>Profit / ( Loss ) after depreciation</t>
  </si>
  <si>
    <t xml:space="preserve">UNAUDITED FINANCIAL RESULTS </t>
  </si>
  <si>
    <t xml:space="preserve">Deferred Tax  </t>
  </si>
  <si>
    <t xml:space="preserve">"Others" include Salt, Chemicals,Floriculture, etc.  </t>
  </si>
  <si>
    <t>$</t>
  </si>
  <si>
    <t>Shipping $</t>
  </si>
  <si>
    <t xml:space="preserve">Shipping operations were discontinued in the previous year </t>
  </si>
  <si>
    <t>Aggregate of Public Shareholding</t>
  </si>
  <si>
    <t>5,33,05,750</t>
  </si>
  <si>
    <t>FOR THE QUARTER ENDED 30TH SEPTEMBER , 2006</t>
  </si>
  <si>
    <t>Listing Agreement for the quarter ended 30th September, 2006</t>
  </si>
  <si>
    <t>30.09.2006</t>
  </si>
  <si>
    <t>30.09.2005</t>
  </si>
  <si>
    <t>6 months</t>
  </si>
  <si>
    <t>6 months in the</t>
  </si>
  <si>
    <t>Half Year</t>
  </si>
  <si>
    <t xml:space="preserve">Other Income </t>
  </si>
  <si>
    <t>5,33,09,250</t>
  </si>
  <si>
    <t>5,14,49,190</t>
  </si>
  <si>
    <t>2.  VRS amortisation - Textiles</t>
  </si>
  <si>
    <t>3.  Surplus on sale of Ship</t>
  </si>
  <si>
    <t>%</t>
  </si>
  <si>
    <t xml:space="preserve"> increase/</t>
  </si>
  <si>
    <t>CENTURY TEXTILES AND INDUSTRIES LIMITED</t>
  </si>
  <si>
    <t>: 2 :</t>
  </si>
  <si>
    <t>Notes :</t>
  </si>
  <si>
    <t>1) The above results have been reviewed and recommended for adoption by the Audit Committee to the Board of Directors and have been approved by the Board at its meeting held on 27th October, 2006. The Statutory Auditors have carried out a limited review of the above financial results and their report contains no qualification.</t>
  </si>
  <si>
    <t>2) Information on investor complaints for the quarter – (Nos.) : Opening balance – 1, New – 46, Disposals – 47, Closing balance –  0.</t>
  </si>
  <si>
    <t>3) The Accounting Standard 15 (Revised 2005) – Employee Benefit issued by the Institute of Chartered Accountants of India has become mandatory w.e.f. 1st April, 2006. Any additional obligation of the Company on account of above revised Accounting Standard will be recognised at the year end and the Company’s obligation prior to 1st April, 2006 will be adjusted against the General Reserve.</t>
  </si>
  <si>
    <t>4) The company has got its equity shares delisted from “The Calcutta Stock Exchange Association Ltd.” w.e.f. 14.08.2006.</t>
  </si>
  <si>
    <t>5) Previous periods’ figures have been regrouped / recast wherever necessary.</t>
  </si>
  <si>
    <t>By Order of the Board</t>
  </si>
  <si>
    <t>For Century Textiles and Industries Ltd</t>
  </si>
  <si>
    <t>B.L. Jain</t>
  </si>
  <si>
    <t>Wholetime Director.</t>
  </si>
  <si>
    <t xml:space="preserve">Place :  Mumbai </t>
  </si>
  <si>
    <t>Date  :  27-10-2006</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</si>
</sst>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0.00\)"/>
    <numFmt numFmtId="174" formatCode="0.00_);[Red]\(0.00\)"/>
    <numFmt numFmtId="175" formatCode="0.00;[Red]0.00"/>
    <numFmt numFmtId="176" formatCode="_(* #,##0.0_);_(* \(#,##0.0\);_(* &quot;-&quot;_);_(@_)"/>
    <numFmt numFmtId="177" formatCode="_(* #,##0.00_);_(* \(#,##0.00\);_(* &quot;-&quot;_);_(@_)"/>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9">
    <font>
      <sz val="10"/>
      <name val="Arial"/>
      <family val="0"/>
    </font>
    <font>
      <b/>
      <sz val="10"/>
      <name val="Arial"/>
      <family val="2"/>
    </font>
    <font>
      <b/>
      <u val="single"/>
      <sz val="10"/>
      <name val="Arial"/>
      <family val="2"/>
    </font>
    <font>
      <u val="single"/>
      <sz val="10"/>
      <name val="Arial"/>
      <family val="2"/>
    </font>
    <font>
      <sz val="9"/>
      <name val="Arial"/>
      <family val="2"/>
    </font>
    <font>
      <u val="single"/>
      <sz val="10"/>
      <color indexed="12"/>
      <name val="Arial"/>
      <family val="0"/>
    </font>
    <font>
      <u val="single"/>
      <sz val="10"/>
      <color indexed="36"/>
      <name val="Arial"/>
      <family val="0"/>
    </font>
    <font>
      <sz val="12"/>
      <name val="Times New Roman"/>
      <family val="1"/>
    </font>
    <font>
      <u val="single"/>
      <sz val="12"/>
      <name val="Times New Roman"/>
      <family val="1"/>
    </font>
  </fonts>
  <fills count="2">
    <fill>
      <patternFill/>
    </fill>
    <fill>
      <patternFill patternType="gray125"/>
    </fill>
  </fills>
  <borders count="14">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0" fillId="0" borderId="0" xfId="0" applyFont="1" applyAlignment="1">
      <alignment/>
    </xf>
    <xf numFmtId="2" fontId="0" fillId="0" borderId="1" xfId="0" applyNumberFormat="1" applyFont="1" applyBorder="1" applyAlignment="1">
      <alignment/>
    </xf>
    <xf numFmtId="173" fontId="0" fillId="0" borderId="1" xfId="0" applyNumberFormat="1" applyFont="1" applyBorder="1" applyAlignment="1">
      <alignment/>
    </xf>
    <xf numFmtId="2" fontId="0" fillId="0" borderId="2" xfId="0" applyNumberFormat="1" applyFont="1" applyBorder="1" applyAlignment="1">
      <alignment/>
    </xf>
    <xf numFmtId="43" fontId="0" fillId="0" borderId="1" xfId="15" applyFont="1" applyBorder="1" applyAlignment="1">
      <alignment/>
    </xf>
    <xf numFmtId="2" fontId="0" fillId="0" borderId="1" xfId="0" applyNumberFormat="1" applyFont="1" applyBorder="1" applyAlignment="1">
      <alignment horizontal="right"/>
    </xf>
    <xf numFmtId="10" fontId="0" fillId="0" borderId="1" xfId="0" applyNumberFormat="1" applyFont="1" applyBorder="1" applyAlignment="1" quotePrefix="1">
      <alignment horizontal="right"/>
    </xf>
    <xf numFmtId="2" fontId="0" fillId="0" borderId="3" xfId="0" applyNumberFormat="1" applyFont="1" applyBorder="1" applyAlignment="1">
      <alignment/>
    </xf>
    <xf numFmtId="2" fontId="0" fillId="0" borderId="4" xfId="0" applyNumberFormat="1" applyFont="1" applyBorder="1" applyAlignment="1">
      <alignment/>
    </xf>
    <xf numFmtId="173" fontId="0" fillId="0" borderId="2" xfId="15" applyNumberFormat="1" applyFont="1" applyBorder="1" applyAlignment="1">
      <alignment/>
    </xf>
    <xf numFmtId="173" fontId="0" fillId="0" borderId="3" xfId="0" applyNumberFormat="1" applyFont="1" applyBorder="1" applyAlignment="1">
      <alignment/>
    </xf>
    <xf numFmtId="0" fontId="0" fillId="0" borderId="1" xfId="0" applyNumberFormat="1" applyFont="1" applyBorder="1" applyAlignment="1">
      <alignment/>
    </xf>
    <xf numFmtId="2" fontId="0" fillId="0" borderId="2" xfId="0" applyNumberFormat="1" applyFont="1" applyBorder="1" applyAlignment="1">
      <alignment horizontal="right"/>
    </xf>
    <xf numFmtId="10" fontId="0" fillId="0" borderId="2" xfId="0" applyNumberFormat="1" applyFont="1" applyBorder="1" applyAlignment="1" quotePrefix="1">
      <alignment horizontal="right"/>
    </xf>
    <xf numFmtId="2" fontId="0" fillId="0" borderId="2" xfId="15" applyNumberFormat="1" applyFont="1" applyBorder="1" applyAlignment="1">
      <alignment/>
    </xf>
    <xf numFmtId="0" fontId="0" fillId="0" borderId="1" xfId="0" applyFont="1" applyBorder="1" applyAlignment="1">
      <alignment/>
    </xf>
    <xf numFmtId="0" fontId="0" fillId="0" borderId="5" xfId="15" applyNumberFormat="1" applyFont="1" applyBorder="1" applyAlignment="1">
      <alignment/>
    </xf>
    <xf numFmtId="0" fontId="0" fillId="0" borderId="2" xfId="15" applyNumberFormat="1" applyFont="1" applyBorder="1" applyAlignment="1">
      <alignment/>
    </xf>
    <xf numFmtId="0" fontId="0" fillId="0" borderId="0" xfId="0" applyFont="1" applyBorder="1" applyAlignment="1">
      <alignment/>
    </xf>
    <xf numFmtId="0" fontId="1" fillId="0" borderId="0" xfId="0" applyFont="1" applyAlignment="1">
      <alignment horizontal="center"/>
    </xf>
    <xf numFmtId="0" fontId="3" fillId="0" borderId="0" xfId="0" applyFont="1" applyAlignment="1">
      <alignment/>
    </xf>
    <xf numFmtId="0" fontId="2" fillId="0" borderId="0" xfId="0" applyFont="1" applyAlignment="1">
      <alignment/>
    </xf>
    <xf numFmtId="0" fontId="0" fillId="0" borderId="0" xfId="0" applyFont="1" applyAlignment="1">
      <alignment horizontal="centerContinuous"/>
    </xf>
    <xf numFmtId="0" fontId="1" fillId="0" borderId="0" xfId="0" applyFont="1" applyAlignment="1">
      <alignment horizontal="centerContinuous"/>
    </xf>
    <xf numFmtId="0" fontId="0" fillId="0" borderId="0" xfId="0" applyFont="1" applyBorder="1" applyAlignment="1">
      <alignment horizontal="centerContinuous"/>
    </xf>
    <xf numFmtId="0" fontId="0"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2" xfId="0" applyFont="1" applyBorder="1" applyAlignment="1">
      <alignment/>
    </xf>
    <xf numFmtId="0" fontId="0" fillId="0" borderId="10" xfId="0" applyFont="1" applyBorder="1" applyAlignment="1">
      <alignment/>
    </xf>
    <xf numFmtId="0" fontId="0" fillId="0" borderId="0" xfId="0" applyFont="1" applyBorder="1" applyAlignment="1" quotePrefix="1">
      <alignment horizontal="left"/>
    </xf>
    <xf numFmtId="0" fontId="0" fillId="0" borderId="1"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3" xfId="0" applyFont="1" applyBorder="1" applyAlignment="1">
      <alignment horizontal="center"/>
    </xf>
    <xf numFmtId="0" fontId="0" fillId="0" borderId="7" xfId="0" applyFont="1" applyBorder="1" applyAlignment="1" quotePrefix="1">
      <alignment/>
    </xf>
    <xf numFmtId="0" fontId="0" fillId="0" borderId="7" xfId="0" applyFont="1" applyBorder="1" applyAlignment="1" quotePrefix="1">
      <alignment horizontal="center"/>
    </xf>
    <xf numFmtId="0" fontId="0" fillId="0" borderId="10" xfId="0" applyFont="1" applyBorder="1" applyAlignment="1" quotePrefix="1">
      <alignment/>
    </xf>
    <xf numFmtId="0" fontId="0" fillId="0" borderId="10" xfId="0" applyFont="1" applyBorder="1" applyAlignment="1" quotePrefix="1">
      <alignment horizontal="center"/>
    </xf>
    <xf numFmtId="2" fontId="0" fillId="0" borderId="2" xfId="0" applyNumberFormat="1" applyFont="1" applyBorder="1" applyAlignment="1">
      <alignment horizontal="left"/>
    </xf>
    <xf numFmtId="2" fontId="0" fillId="0" borderId="0" xfId="0" applyNumberFormat="1" applyFont="1" applyBorder="1" applyAlignment="1">
      <alignment/>
    </xf>
    <xf numFmtId="2" fontId="0" fillId="0" borderId="12" xfId="0" applyNumberFormat="1" applyFont="1" applyBorder="1" applyAlignment="1">
      <alignment/>
    </xf>
    <xf numFmtId="2" fontId="0" fillId="0" borderId="2" xfId="0" applyNumberFormat="1" applyFont="1" applyBorder="1" applyAlignment="1" quotePrefix="1">
      <alignment horizontal="left"/>
    </xf>
    <xf numFmtId="0" fontId="0" fillId="0" borderId="0" xfId="0" applyFont="1" applyBorder="1" applyAlignment="1">
      <alignment horizontal="left"/>
    </xf>
    <xf numFmtId="0" fontId="0" fillId="0" borderId="11" xfId="0" applyFont="1" applyBorder="1" applyAlignment="1" quotePrefix="1">
      <alignment horizontal="center"/>
    </xf>
    <xf numFmtId="2" fontId="0" fillId="0" borderId="12" xfId="0" applyNumberFormat="1" applyFont="1" applyBorder="1" applyAlignment="1">
      <alignment horizontal="left"/>
    </xf>
    <xf numFmtId="0" fontId="0" fillId="0" borderId="2" xfId="0" applyFont="1" applyBorder="1" applyAlignment="1" quotePrefix="1">
      <alignment horizontal="left"/>
    </xf>
    <xf numFmtId="0" fontId="2" fillId="0" borderId="0" xfId="0" applyFont="1" applyAlignment="1">
      <alignment horizontal="left"/>
    </xf>
    <xf numFmtId="0" fontId="1" fillId="0" borderId="0" xfId="0" applyFont="1" applyAlignment="1">
      <alignment horizontal="left"/>
    </xf>
    <xf numFmtId="0" fontId="1" fillId="0" borderId="0" xfId="0" applyFont="1" applyAlignment="1">
      <alignment/>
    </xf>
    <xf numFmtId="0" fontId="1" fillId="0" borderId="0" xfId="0" applyFont="1" applyBorder="1" applyAlignment="1">
      <alignment/>
    </xf>
    <xf numFmtId="0" fontId="0" fillId="0" borderId="11" xfId="0" applyFont="1" applyBorder="1" applyAlignment="1">
      <alignment horizontal="center"/>
    </xf>
    <xf numFmtId="0" fontId="0" fillId="0" borderId="6" xfId="0" applyFont="1" applyBorder="1" applyAlignment="1" quotePrefix="1">
      <alignment horizontal="left"/>
    </xf>
    <xf numFmtId="0" fontId="1" fillId="0" borderId="0" xfId="0" applyFont="1" applyAlignment="1" quotePrefix="1">
      <alignment horizontal="center"/>
    </xf>
    <xf numFmtId="0" fontId="0" fillId="0" borderId="0" xfId="0" applyFont="1" applyAlignment="1" quotePrefix="1">
      <alignment horizontal="center"/>
    </xf>
    <xf numFmtId="0" fontId="0" fillId="0" borderId="0" xfId="0" applyFont="1" applyAlignment="1">
      <alignment horizontal="left"/>
    </xf>
    <xf numFmtId="0" fontId="0" fillId="0" borderId="0" xfId="0" applyFont="1" applyAlignment="1" quotePrefix="1">
      <alignment horizontal="left"/>
    </xf>
    <xf numFmtId="0" fontId="0" fillId="0" borderId="12" xfId="0" applyFont="1" applyBorder="1" applyAlignment="1" quotePrefix="1">
      <alignment horizontal="left"/>
    </xf>
    <xf numFmtId="0" fontId="0" fillId="0" borderId="0" xfId="0" applyFont="1" applyBorder="1" applyAlignment="1">
      <alignment horizontal="left" vertical="top"/>
    </xf>
    <xf numFmtId="2" fontId="0" fillId="0" borderId="2" xfId="15" applyNumberFormat="1" applyFont="1" applyBorder="1" applyAlignment="1">
      <alignment horizontal="right" vertical="top"/>
    </xf>
    <xf numFmtId="0" fontId="0" fillId="0" borderId="0" xfId="0" applyFont="1" applyBorder="1" applyAlignment="1">
      <alignment vertical="top"/>
    </xf>
    <xf numFmtId="0" fontId="0" fillId="0" borderId="2" xfId="0" applyFont="1" applyBorder="1" applyAlignment="1">
      <alignment vertical="top"/>
    </xf>
    <xf numFmtId="2" fontId="0" fillId="0" borderId="1" xfId="0" applyNumberFormat="1" applyFont="1" applyBorder="1" applyAlignment="1">
      <alignment vertical="top"/>
    </xf>
    <xf numFmtId="0" fontId="0" fillId="0" borderId="10" xfId="0" applyFont="1" applyBorder="1" applyAlignment="1">
      <alignment vertical="top"/>
    </xf>
    <xf numFmtId="2" fontId="0" fillId="0" borderId="0" xfId="0" applyNumberFormat="1" applyFont="1" applyBorder="1" applyAlignment="1">
      <alignment vertical="top"/>
    </xf>
    <xf numFmtId="2" fontId="0" fillId="0" borderId="3" xfId="0" applyNumberFormat="1" applyFont="1" applyBorder="1" applyAlignment="1">
      <alignment vertical="top"/>
    </xf>
    <xf numFmtId="0" fontId="0" fillId="0" borderId="0" xfId="0" applyFont="1" applyAlignment="1">
      <alignment vertical="top"/>
    </xf>
    <xf numFmtId="43" fontId="0" fillId="0" borderId="1" xfId="15" applyFont="1" applyBorder="1" applyAlignment="1">
      <alignment vertical="top"/>
    </xf>
    <xf numFmtId="10" fontId="0" fillId="0" borderId="11" xfId="0" applyNumberFormat="1" applyFont="1" applyBorder="1" applyAlignment="1">
      <alignment/>
    </xf>
    <xf numFmtId="0" fontId="4" fillId="0" borderId="1" xfId="0" applyFont="1" applyBorder="1" applyAlignment="1">
      <alignment horizontal="center"/>
    </xf>
    <xf numFmtId="2" fontId="0" fillId="0" borderId="3" xfId="15" applyNumberFormat="1" applyFont="1" applyBorder="1" applyAlignment="1">
      <alignment/>
    </xf>
    <xf numFmtId="2" fontId="0" fillId="0" borderId="1" xfId="15" applyNumberFormat="1" applyFont="1" applyBorder="1" applyAlignment="1">
      <alignment/>
    </xf>
    <xf numFmtId="2" fontId="0" fillId="0" borderId="5" xfId="15" applyNumberFormat="1" applyFont="1" applyBorder="1" applyAlignment="1">
      <alignment/>
    </xf>
    <xf numFmtId="43" fontId="0" fillId="0" borderId="5" xfId="15" applyFont="1" applyBorder="1" applyAlignment="1">
      <alignment/>
    </xf>
    <xf numFmtId="43" fontId="0" fillId="0" borderId="10" xfId="15" applyFont="1" applyBorder="1" applyAlignment="1">
      <alignment/>
    </xf>
    <xf numFmtId="0" fontId="0" fillId="0" borderId="10" xfId="0" applyFont="1" applyBorder="1" applyAlignment="1" quotePrefix="1">
      <alignment/>
    </xf>
    <xf numFmtId="0" fontId="0" fillId="0" borderId="0" xfId="0" applyFont="1" applyBorder="1" applyAlignment="1">
      <alignment/>
    </xf>
    <xf numFmtId="0" fontId="0" fillId="0" borderId="2" xfId="0" applyFont="1" applyBorder="1" applyAlignment="1">
      <alignment/>
    </xf>
    <xf numFmtId="2" fontId="0" fillId="0" borderId="1" xfId="0" applyNumberFormat="1" applyFont="1" applyBorder="1" applyAlignment="1">
      <alignment/>
    </xf>
    <xf numFmtId="2" fontId="0" fillId="0" borderId="2" xfId="15" applyNumberFormat="1" applyFont="1" applyBorder="1" applyAlignment="1">
      <alignment/>
    </xf>
    <xf numFmtId="2" fontId="0" fillId="0" borderId="2" xfId="0" applyNumberFormat="1" applyFont="1" applyBorder="1" applyAlignment="1">
      <alignment/>
    </xf>
    <xf numFmtId="43" fontId="0" fillId="0" borderId="2" xfId="15" applyFont="1" applyBorder="1" applyAlignment="1">
      <alignment/>
    </xf>
    <xf numFmtId="0" fontId="1" fillId="0" borderId="12" xfId="0" applyFont="1" applyBorder="1" applyAlignment="1">
      <alignment/>
    </xf>
    <xf numFmtId="2" fontId="0" fillId="0" borderId="2" xfId="0" applyNumberFormat="1" applyFont="1" applyBorder="1" applyAlignment="1">
      <alignment horizontal="left" vertical="top"/>
    </xf>
    <xf numFmtId="2" fontId="0" fillId="0" borderId="10" xfId="0" applyNumberFormat="1" applyFont="1" applyBorder="1" applyAlignment="1">
      <alignment/>
    </xf>
    <xf numFmtId="2" fontId="0" fillId="0" borderId="7" xfId="15" applyNumberFormat="1" applyFont="1" applyBorder="1" applyAlignment="1">
      <alignment/>
    </xf>
    <xf numFmtId="2" fontId="0" fillId="0" borderId="11" xfId="15" applyNumberFormat="1" applyFont="1" applyBorder="1" applyAlignment="1">
      <alignment/>
    </xf>
    <xf numFmtId="2" fontId="0" fillId="0" borderId="0" xfId="15" applyNumberFormat="1" applyFont="1" applyBorder="1" applyAlignment="1">
      <alignment/>
    </xf>
    <xf numFmtId="10" fontId="0" fillId="0" borderId="3" xfId="0" applyNumberFormat="1" applyFont="1" applyBorder="1" applyAlignment="1">
      <alignment/>
    </xf>
    <xf numFmtId="173" fontId="0" fillId="0" borderId="1" xfId="15" applyNumberFormat="1" applyFont="1" applyBorder="1" applyAlignment="1">
      <alignment/>
    </xf>
    <xf numFmtId="43" fontId="0" fillId="0" borderId="12" xfId="15" applyFont="1" applyBorder="1" applyAlignment="1">
      <alignment/>
    </xf>
    <xf numFmtId="0" fontId="1" fillId="0" borderId="5" xfId="0" applyFont="1" applyBorder="1" applyAlignment="1">
      <alignment horizontal="center"/>
    </xf>
    <xf numFmtId="0" fontId="0" fillId="0" borderId="2" xfId="0" applyFont="1" applyBorder="1" applyAlignment="1">
      <alignment horizontal="center"/>
    </xf>
    <xf numFmtId="0" fontId="1" fillId="0" borderId="12" xfId="0" applyFont="1" applyBorder="1" applyAlignment="1">
      <alignment horizontal="center"/>
    </xf>
    <xf numFmtId="0" fontId="1" fillId="0" borderId="2" xfId="0" applyFont="1" applyBorder="1" applyAlignment="1">
      <alignment horizontal="center"/>
    </xf>
    <xf numFmtId="173" fontId="1" fillId="0" borderId="9" xfId="0" applyNumberFormat="1" applyFont="1" applyBorder="1" applyAlignment="1">
      <alignment horizontal="center"/>
    </xf>
    <xf numFmtId="173" fontId="1" fillId="0" borderId="3" xfId="0" applyNumberFormat="1" applyFont="1" applyBorder="1" applyAlignment="1">
      <alignment horizontal="center"/>
    </xf>
    <xf numFmtId="173" fontId="1" fillId="0" borderId="1" xfId="0" applyNumberFormat="1" applyFont="1" applyBorder="1" applyAlignment="1">
      <alignment horizontal="center"/>
    </xf>
    <xf numFmtId="173" fontId="1" fillId="0" borderId="1" xfId="0" applyNumberFormat="1" applyFont="1" applyBorder="1" applyAlignment="1">
      <alignment horizontal="center" vertical="top"/>
    </xf>
    <xf numFmtId="0" fontId="1" fillId="0" borderId="10" xfId="0" applyFont="1" applyBorder="1" applyAlignment="1">
      <alignment horizontal="center"/>
    </xf>
    <xf numFmtId="173" fontId="0" fillId="0" borderId="3" xfId="0" applyNumberFormat="1" applyFont="1" applyBorder="1" applyAlignment="1">
      <alignment horizontal="center"/>
    </xf>
    <xf numFmtId="173" fontId="1" fillId="0" borderId="1" xfId="0" applyNumberFormat="1" applyFont="1" applyBorder="1" applyAlignment="1">
      <alignment horizontal="center" vertical="justify"/>
    </xf>
    <xf numFmtId="10" fontId="1" fillId="0" borderId="11" xfId="0" applyNumberFormat="1" applyFont="1" applyBorder="1" applyAlignment="1">
      <alignment horizontal="center"/>
    </xf>
    <xf numFmtId="173" fontId="1" fillId="0" borderId="13" xfId="0" applyNumberFormat="1" applyFont="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quotePrefix="1">
      <alignment horizontal="center"/>
    </xf>
    <xf numFmtId="2" fontId="1" fillId="0" borderId="2" xfId="0" applyNumberFormat="1" applyFont="1" applyBorder="1" applyAlignment="1" quotePrefix="1">
      <alignment horizontal="center" vertical="top"/>
    </xf>
    <xf numFmtId="43" fontId="1" fillId="0" borderId="1" xfId="15" applyFont="1" applyBorder="1" applyAlignment="1">
      <alignment horizontal="center"/>
    </xf>
    <xf numFmtId="173" fontId="1" fillId="0" borderId="5" xfId="0" applyNumberFormat="1" applyFont="1" applyBorder="1" applyAlignment="1">
      <alignment horizontal="center"/>
    </xf>
    <xf numFmtId="0" fontId="1" fillId="0" borderId="7" xfId="0" applyFont="1" applyBorder="1" applyAlignment="1">
      <alignment horizontal="center"/>
    </xf>
    <xf numFmtId="2" fontId="1" fillId="0" borderId="1" xfId="0" applyNumberFormat="1" applyFont="1" applyBorder="1" applyAlignment="1">
      <alignment horizontal="center"/>
    </xf>
    <xf numFmtId="2" fontId="1" fillId="0" borderId="1" xfId="0" applyNumberFormat="1" applyFont="1" applyBorder="1" applyAlignment="1">
      <alignment horizontal="center" vertical="top"/>
    </xf>
    <xf numFmtId="0" fontId="1" fillId="0" borderId="3"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Fill="1" applyBorder="1" applyAlignment="1">
      <alignment horizontal="center"/>
    </xf>
    <xf numFmtId="0" fontId="7" fillId="0" borderId="0" xfId="0" applyFont="1" applyAlignment="1">
      <alignment horizontal="justify" vertical="top" wrapText="1"/>
    </xf>
    <xf numFmtId="0" fontId="0" fillId="0" borderId="0" xfId="0" applyFont="1" applyAlignment="1">
      <alignment vertical="top" wrapText="1"/>
    </xf>
    <xf numFmtId="0" fontId="1" fillId="0" borderId="0" xfId="0" applyFont="1" applyAlignment="1">
      <alignment horizontal="center"/>
    </xf>
    <xf numFmtId="0" fontId="0" fillId="0" borderId="0" xfId="0" applyAlignment="1">
      <alignment/>
    </xf>
    <xf numFmtId="0" fontId="8" fillId="0" borderId="0" xfId="0" applyFont="1" applyAlignment="1">
      <alignment horizontal="justify"/>
    </xf>
    <xf numFmtId="0" fontId="0" fillId="0" borderId="8" xfId="0" applyFont="1" applyBorder="1" applyAlignment="1" quotePrefix="1">
      <alignment horizontal="left"/>
    </xf>
    <xf numFmtId="0" fontId="0" fillId="0" borderId="9" xfId="0" applyFont="1" applyBorder="1" applyAlignment="1" quotePrefix="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0"/>
  <sheetViews>
    <sheetView tabSelected="1" zoomScaleSheetLayoutView="75" workbookViewId="0" topLeftCell="A58">
      <selection activeCell="F66" sqref="F66"/>
    </sheetView>
  </sheetViews>
  <sheetFormatPr defaultColWidth="9.140625" defaultRowHeight="12.75"/>
  <cols>
    <col min="1" max="1" width="0.85546875" style="1" customWidth="1"/>
    <col min="2" max="2" width="3.57421875" style="1" bestFit="1" customWidth="1"/>
    <col min="3" max="3" width="3.57421875" style="1" customWidth="1"/>
    <col min="4" max="4" width="32.140625" style="1" bestFit="1" customWidth="1"/>
    <col min="5" max="5" width="10.8515625" style="1" hidden="1" customWidth="1"/>
    <col min="6" max="6" width="10.7109375" style="1" bestFit="1" customWidth="1"/>
    <col min="7" max="7" width="14.00390625" style="1" bestFit="1" customWidth="1"/>
    <col min="8" max="8" width="10.7109375" style="1" bestFit="1" customWidth="1"/>
    <col min="9" max="9" width="14.00390625" style="1" bestFit="1" customWidth="1"/>
    <col min="10" max="10" width="13.8515625" style="1" hidden="1" customWidth="1"/>
    <col min="11" max="11" width="12.7109375" style="1" bestFit="1" customWidth="1"/>
    <col min="12" max="12" width="1.7109375" style="1" customWidth="1"/>
    <col min="13" max="13" width="2.8515625" style="1" bestFit="1" customWidth="1"/>
    <col min="14" max="14" width="33.140625" style="1" customWidth="1"/>
    <col min="15" max="15" width="10.8515625" style="1" hidden="1" customWidth="1"/>
    <col min="16" max="16" width="10.140625" style="1" bestFit="1" customWidth="1"/>
    <col min="17" max="17" width="14.00390625" style="1" bestFit="1" customWidth="1"/>
    <col min="18" max="19" width="10.140625" style="1" bestFit="1" customWidth="1"/>
    <col min="20" max="20" width="11.7109375" style="1" hidden="1" customWidth="1"/>
    <col min="21" max="21" width="12.7109375" style="1" bestFit="1" customWidth="1"/>
    <col min="22" max="22" width="0.85546875" style="1" customWidth="1"/>
    <col min="23" max="23" width="5.421875" style="1" customWidth="1"/>
    <col min="24" max="16384" width="9.140625" style="1" customWidth="1"/>
  </cols>
  <sheetData>
    <row r="1" spans="4:21" ht="12.75" customHeight="1">
      <c r="D1" s="20"/>
      <c r="E1" s="20"/>
      <c r="F1" s="21"/>
      <c r="G1" s="21"/>
      <c r="H1" s="21"/>
      <c r="I1" s="21"/>
      <c r="J1" s="21"/>
      <c r="L1" s="22"/>
      <c r="N1" s="20"/>
      <c r="O1" s="23"/>
      <c r="P1" s="23"/>
      <c r="Q1" s="23"/>
      <c r="R1" s="23"/>
      <c r="S1" s="23"/>
      <c r="T1" s="23"/>
      <c r="U1" s="23"/>
    </row>
    <row r="2" spans="2:21" ht="25.5" customHeight="1">
      <c r="B2" s="123" t="s">
        <v>52</v>
      </c>
      <c r="C2" s="123"/>
      <c r="D2" s="123"/>
      <c r="E2" s="123"/>
      <c r="F2" s="123"/>
      <c r="G2" s="123"/>
      <c r="H2" s="123"/>
      <c r="I2" s="123"/>
      <c r="J2" s="123"/>
      <c r="K2" s="123"/>
      <c r="M2" s="119" t="s">
        <v>77</v>
      </c>
      <c r="N2" s="119"/>
      <c r="O2" s="119"/>
      <c r="P2" s="119"/>
      <c r="Q2" s="119"/>
      <c r="R2" s="119"/>
      <c r="S2" s="119"/>
      <c r="T2" s="119"/>
      <c r="U2" s="119"/>
    </row>
    <row r="3" spans="2:21" ht="13.5" customHeight="1">
      <c r="B3" s="24" t="s">
        <v>100</v>
      </c>
      <c r="C3" s="24"/>
      <c r="D3" s="23"/>
      <c r="E3" s="23"/>
      <c r="F3" s="23"/>
      <c r="G3" s="23"/>
      <c r="H3" s="23"/>
      <c r="I3" s="23"/>
      <c r="J3" s="23"/>
      <c r="K3" s="23"/>
      <c r="M3" s="23" t="s">
        <v>27</v>
      </c>
      <c r="N3" s="23"/>
      <c r="O3" s="23"/>
      <c r="P3" s="23"/>
      <c r="Q3" s="23"/>
      <c r="R3" s="23"/>
      <c r="S3" s="23"/>
      <c r="T3" s="23"/>
      <c r="U3" s="23"/>
    </row>
    <row r="4" spans="2:21" ht="13.5" customHeight="1">
      <c r="B4" s="24" t="s">
        <v>108</v>
      </c>
      <c r="C4" s="23"/>
      <c r="D4" s="23"/>
      <c r="E4" s="23"/>
      <c r="F4" s="23"/>
      <c r="G4" s="23"/>
      <c r="H4" s="23"/>
      <c r="I4" s="23"/>
      <c r="J4" s="23"/>
      <c r="K4" s="23"/>
      <c r="M4" s="25" t="s">
        <v>109</v>
      </c>
      <c r="N4" s="23"/>
      <c r="O4" s="23"/>
      <c r="P4" s="23"/>
      <c r="Q4" s="23"/>
      <c r="R4" s="23"/>
      <c r="S4" s="23"/>
      <c r="T4" s="23"/>
      <c r="U4" s="23"/>
    </row>
    <row r="5" spans="2:21" ht="13.5" customHeight="1">
      <c r="B5" s="24"/>
      <c r="C5" s="23"/>
      <c r="D5" s="23"/>
      <c r="E5" s="23"/>
      <c r="F5" s="23"/>
      <c r="G5" s="23"/>
      <c r="H5" s="23"/>
      <c r="I5" s="23"/>
      <c r="J5" s="23"/>
      <c r="K5" s="23"/>
      <c r="M5" s="25"/>
      <c r="N5" s="23"/>
      <c r="O5" s="23"/>
      <c r="P5" s="23"/>
      <c r="Q5" s="23"/>
      <c r="R5" s="23"/>
      <c r="S5" s="23"/>
      <c r="T5" s="23"/>
      <c r="U5" s="23"/>
    </row>
    <row r="6" spans="2:21" ht="10.5" customHeight="1">
      <c r="B6" s="26"/>
      <c r="C6" s="26"/>
      <c r="D6" s="26"/>
      <c r="E6" s="26"/>
      <c r="F6" s="26"/>
      <c r="G6" s="26"/>
      <c r="H6" s="26"/>
      <c r="I6" s="26"/>
      <c r="J6" s="26"/>
      <c r="K6" s="26" t="s">
        <v>86</v>
      </c>
      <c r="L6" s="19"/>
      <c r="M6" s="26"/>
      <c r="N6" s="26"/>
      <c r="O6" s="26"/>
      <c r="P6" s="26"/>
      <c r="Q6" s="26"/>
      <c r="R6" s="26"/>
      <c r="S6" s="26"/>
      <c r="T6" s="26"/>
      <c r="U6" s="26" t="s">
        <v>86</v>
      </c>
    </row>
    <row r="7" spans="2:21" ht="12" customHeight="1">
      <c r="B7" s="31"/>
      <c r="C7" s="19"/>
      <c r="D7" s="19"/>
      <c r="E7" s="94" t="s">
        <v>120</v>
      </c>
      <c r="F7" s="34"/>
      <c r="G7" s="34" t="s">
        <v>30</v>
      </c>
      <c r="H7" s="72"/>
      <c r="I7" s="34" t="s">
        <v>30</v>
      </c>
      <c r="J7" s="94" t="s">
        <v>120</v>
      </c>
      <c r="K7" s="33" t="s">
        <v>85</v>
      </c>
      <c r="L7" s="30"/>
      <c r="N7" s="30"/>
      <c r="O7" s="97" t="s">
        <v>120</v>
      </c>
      <c r="P7" s="34"/>
      <c r="Q7" s="34" t="s">
        <v>30</v>
      </c>
      <c r="R7" s="72"/>
      <c r="S7" s="72"/>
      <c r="T7" s="116" t="s">
        <v>120</v>
      </c>
      <c r="U7" s="33" t="s">
        <v>85</v>
      </c>
    </row>
    <row r="8" spans="2:21" ht="12" customHeight="1">
      <c r="B8" s="31"/>
      <c r="C8" s="19"/>
      <c r="D8" s="117"/>
      <c r="E8" s="33" t="s">
        <v>121</v>
      </c>
      <c r="F8" s="33"/>
      <c r="G8" s="34" t="s">
        <v>31</v>
      </c>
      <c r="H8" s="72"/>
      <c r="I8" s="34" t="s">
        <v>113</v>
      </c>
      <c r="J8" s="33" t="s">
        <v>121</v>
      </c>
      <c r="K8" s="33" t="s">
        <v>35</v>
      </c>
      <c r="L8" s="30"/>
      <c r="N8" s="30"/>
      <c r="O8" s="33" t="s">
        <v>121</v>
      </c>
      <c r="P8" s="33"/>
      <c r="Q8" s="34" t="s">
        <v>31</v>
      </c>
      <c r="R8" s="72"/>
      <c r="S8" s="72"/>
      <c r="T8" s="33" t="s">
        <v>121</v>
      </c>
      <c r="U8" s="33" t="s">
        <v>35</v>
      </c>
    </row>
    <row r="9" spans="2:21" ht="10.5" customHeight="1">
      <c r="B9" s="31"/>
      <c r="C9" s="19"/>
      <c r="D9" s="30"/>
      <c r="E9" s="95" t="s">
        <v>65</v>
      </c>
      <c r="F9" s="33" t="s">
        <v>29</v>
      </c>
      <c r="G9" s="34" t="s">
        <v>32</v>
      </c>
      <c r="H9" s="33" t="s">
        <v>112</v>
      </c>
      <c r="I9" s="34" t="s">
        <v>32</v>
      </c>
      <c r="J9" s="33" t="s">
        <v>65</v>
      </c>
      <c r="K9" s="33" t="s">
        <v>36</v>
      </c>
      <c r="L9" s="30"/>
      <c r="M9" s="31"/>
      <c r="N9" s="30"/>
      <c r="O9" s="95" t="s">
        <v>65</v>
      </c>
      <c r="P9" s="33" t="s">
        <v>29</v>
      </c>
      <c r="Q9" s="34" t="s">
        <v>32</v>
      </c>
      <c r="R9" s="33" t="s">
        <v>112</v>
      </c>
      <c r="S9" s="33" t="s">
        <v>112</v>
      </c>
      <c r="T9" s="33" t="s">
        <v>65</v>
      </c>
      <c r="U9" s="33" t="s">
        <v>36</v>
      </c>
    </row>
    <row r="10" spans="2:22" ht="12.75" customHeight="1">
      <c r="B10" s="31"/>
      <c r="C10" s="19"/>
      <c r="D10" s="30"/>
      <c r="E10" s="95" t="s">
        <v>66</v>
      </c>
      <c r="F10" s="34" t="s">
        <v>22</v>
      </c>
      <c r="G10" s="34" t="s">
        <v>22</v>
      </c>
      <c r="H10" s="34" t="s">
        <v>22</v>
      </c>
      <c r="I10" s="34" t="s">
        <v>22</v>
      </c>
      <c r="J10" s="33" t="s">
        <v>66</v>
      </c>
      <c r="K10" s="33" t="s">
        <v>95</v>
      </c>
      <c r="L10" s="19"/>
      <c r="M10" s="31"/>
      <c r="N10" s="30"/>
      <c r="O10" s="95" t="s">
        <v>66</v>
      </c>
      <c r="P10" s="34" t="s">
        <v>22</v>
      </c>
      <c r="Q10" s="34" t="s">
        <v>22</v>
      </c>
      <c r="R10" s="34" t="s">
        <v>22</v>
      </c>
      <c r="S10" s="34" t="s">
        <v>22</v>
      </c>
      <c r="T10" s="33" t="s">
        <v>66</v>
      </c>
      <c r="U10" s="34" t="s">
        <v>95</v>
      </c>
      <c r="V10" s="31"/>
    </row>
    <row r="11" spans="2:22" ht="12.75" customHeight="1">
      <c r="B11" s="35"/>
      <c r="C11" s="26"/>
      <c r="D11" s="85"/>
      <c r="E11" s="96" t="s">
        <v>67</v>
      </c>
      <c r="F11" s="37" t="s">
        <v>110</v>
      </c>
      <c r="G11" s="37" t="s">
        <v>111</v>
      </c>
      <c r="H11" s="37" t="s">
        <v>110</v>
      </c>
      <c r="I11" s="37" t="s">
        <v>111</v>
      </c>
      <c r="J11" s="115" t="s">
        <v>114</v>
      </c>
      <c r="K11" s="37" t="s">
        <v>33</v>
      </c>
      <c r="L11" s="30"/>
      <c r="M11" s="35"/>
      <c r="N11" s="36"/>
      <c r="O11" s="96" t="s">
        <v>67</v>
      </c>
      <c r="P11" s="37" t="s">
        <v>110</v>
      </c>
      <c r="Q11" s="37" t="s">
        <v>111</v>
      </c>
      <c r="R11" s="37" t="s">
        <v>110</v>
      </c>
      <c r="S11" s="37" t="s">
        <v>111</v>
      </c>
      <c r="T11" s="115" t="s">
        <v>114</v>
      </c>
      <c r="U11" s="54" t="s">
        <v>33</v>
      </c>
      <c r="V11" s="31"/>
    </row>
    <row r="12" spans="2:22" ht="18" customHeight="1">
      <c r="B12" s="38" t="s">
        <v>0</v>
      </c>
      <c r="C12" s="28" t="s">
        <v>76</v>
      </c>
      <c r="D12" s="29"/>
      <c r="E12" s="98">
        <f>ROUND(F12/G12*100-100,2)</f>
        <v>23.36</v>
      </c>
      <c r="F12" s="75">
        <v>829.63</v>
      </c>
      <c r="G12" s="88">
        <v>672.51</v>
      </c>
      <c r="H12" s="75">
        <v>1635.93</v>
      </c>
      <c r="I12" s="88">
        <v>1421.2</v>
      </c>
      <c r="J12" s="100">
        <f aca="true" t="shared" si="0" ref="J12:J17">ROUND(H12/I12*100-100,2)</f>
        <v>15.11</v>
      </c>
      <c r="K12" s="17">
        <f>2578.27+384.1</f>
        <v>2962.37</v>
      </c>
      <c r="L12" s="30"/>
      <c r="M12" s="39" t="s">
        <v>0</v>
      </c>
      <c r="N12" s="28" t="s">
        <v>39</v>
      </c>
      <c r="O12" s="94"/>
      <c r="P12" s="27"/>
      <c r="Q12" s="27"/>
      <c r="R12" s="27"/>
      <c r="S12" s="27"/>
      <c r="T12" s="112"/>
      <c r="U12" s="27"/>
      <c r="V12" s="31"/>
    </row>
    <row r="13" spans="2:22" ht="14.25" customHeight="1">
      <c r="B13" s="40" t="s">
        <v>1</v>
      </c>
      <c r="C13" s="1" t="s">
        <v>75</v>
      </c>
      <c r="E13" s="99">
        <f>ROUND(F13/G13*100-100,2)</f>
        <v>-2.27</v>
      </c>
      <c r="F13" s="73">
        <v>87.52</v>
      </c>
      <c r="G13" s="89">
        <v>89.55</v>
      </c>
      <c r="H13" s="73">
        <v>172.32</v>
      </c>
      <c r="I13" s="89">
        <v>187.92</v>
      </c>
      <c r="J13" s="99">
        <f t="shared" si="0"/>
        <v>-8.3</v>
      </c>
      <c r="K13" s="73">
        <f>375.9+8.2</f>
        <v>384.09999999999997</v>
      </c>
      <c r="L13" s="16"/>
      <c r="M13" s="41"/>
      <c r="N13" s="4" t="s">
        <v>72</v>
      </c>
      <c r="O13" s="20"/>
      <c r="P13" s="31"/>
      <c r="Q13" s="31"/>
      <c r="R13" s="31"/>
      <c r="S13" s="31"/>
      <c r="T13" s="102"/>
      <c r="U13" s="31"/>
      <c r="V13" s="31"/>
    </row>
    <row r="14" spans="2:22" ht="18" customHeight="1">
      <c r="B14" s="40" t="s">
        <v>2</v>
      </c>
      <c r="C14" s="1" t="s">
        <v>70</v>
      </c>
      <c r="E14" s="100">
        <f>ROUND(F14/G14*100-100,2)</f>
        <v>27.3</v>
      </c>
      <c r="F14" s="74">
        <f>SUM(F12-F13)</f>
        <v>742.11</v>
      </c>
      <c r="G14" s="74">
        <f>SUM(G12-G13)</f>
        <v>582.96</v>
      </c>
      <c r="H14" s="74">
        <f>SUM(H12-H13)</f>
        <v>1463.6100000000001</v>
      </c>
      <c r="I14" s="74">
        <f>SUM(I12-I13)</f>
        <v>1233.28</v>
      </c>
      <c r="J14" s="100">
        <f t="shared" si="0"/>
        <v>18.68</v>
      </c>
      <c r="K14" s="74">
        <f>SUM(K12-K13)</f>
        <v>2578.27</v>
      </c>
      <c r="L14" s="16"/>
      <c r="M14" s="41"/>
      <c r="N14" s="4" t="s">
        <v>49</v>
      </c>
      <c r="O14" s="100">
        <f>ROUND(P14/Q14*100-100,2)</f>
        <v>12.13</v>
      </c>
      <c r="P14" s="2">
        <v>200.96</v>
      </c>
      <c r="Q14" s="2">
        <v>179.22</v>
      </c>
      <c r="R14" s="2">
        <v>409.35</v>
      </c>
      <c r="S14" s="2">
        <v>366.99</v>
      </c>
      <c r="T14" s="100">
        <f aca="true" t="shared" si="1" ref="T14:T21">ROUND(R14/S14*100-100,2)</f>
        <v>11.54</v>
      </c>
      <c r="U14" s="87">
        <f>765.62-2.46</f>
        <v>763.16</v>
      </c>
      <c r="V14" s="31"/>
    </row>
    <row r="15" spans="2:21" ht="18" customHeight="1">
      <c r="B15" s="78" t="s">
        <v>9</v>
      </c>
      <c r="C15" s="79" t="s">
        <v>115</v>
      </c>
      <c r="D15" s="80"/>
      <c r="E15" s="100">
        <f>ROUND(F15/G15*100-100,2)</f>
        <v>48.02</v>
      </c>
      <c r="F15" s="82">
        <v>17.94</v>
      </c>
      <c r="G15" s="82">
        <v>12.12</v>
      </c>
      <c r="H15" s="82">
        <v>30.76</v>
      </c>
      <c r="I15" s="82">
        <v>24.96</v>
      </c>
      <c r="J15" s="100">
        <f t="shared" si="0"/>
        <v>23.24</v>
      </c>
      <c r="K15" s="82">
        <v>107.25</v>
      </c>
      <c r="L15" s="30"/>
      <c r="M15" s="41"/>
      <c r="N15" s="83" t="s">
        <v>34</v>
      </c>
      <c r="O15" s="100">
        <f aca="true" t="shared" si="2" ref="O15:O21">ROUND(P15/Q15*100-100,2)</f>
        <v>44.2</v>
      </c>
      <c r="P15" s="81">
        <v>397.11</v>
      </c>
      <c r="Q15" s="81">
        <v>275.39</v>
      </c>
      <c r="R15" s="81">
        <v>775.6</v>
      </c>
      <c r="S15" s="81">
        <v>608.34</v>
      </c>
      <c r="T15" s="100">
        <f t="shared" si="1"/>
        <v>27.49</v>
      </c>
      <c r="U15" s="81">
        <f>1301.35-5.6</f>
        <v>1295.75</v>
      </c>
    </row>
    <row r="16" spans="2:21" ht="18" customHeight="1">
      <c r="B16" s="40" t="s">
        <v>10</v>
      </c>
      <c r="C16" s="19" t="s">
        <v>3</v>
      </c>
      <c r="D16" s="30"/>
      <c r="E16" s="100">
        <f>ROUND(F16/G16*100-100,2)</f>
        <v>13.66</v>
      </c>
      <c r="F16" s="2">
        <f>SUM(F17:F25)</f>
        <v>606.2399999999999</v>
      </c>
      <c r="G16" s="2">
        <f>SUM(G17:G25)</f>
        <v>533.3900000000001</v>
      </c>
      <c r="H16" s="2">
        <f>SUM(H17:H25)</f>
        <v>1196.1699999999998</v>
      </c>
      <c r="I16" s="2">
        <f>SUM(I17:I25)</f>
        <v>1081.94</v>
      </c>
      <c r="J16" s="100">
        <f t="shared" si="0"/>
        <v>10.56</v>
      </c>
      <c r="K16" s="2">
        <f>SUM(K17:K25)</f>
        <v>2306.3700000000003</v>
      </c>
      <c r="L16" s="30"/>
      <c r="M16" s="31"/>
      <c r="N16" s="4" t="s">
        <v>83</v>
      </c>
      <c r="O16" s="100">
        <f t="shared" si="2"/>
        <v>24.16</v>
      </c>
      <c r="P16" s="2">
        <v>146.57</v>
      </c>
      <c r="Q16" s="2">
        <v>118.05</v>
      </c>
      <c r="R16" s="2">
        <v>279.96</v>
      </c>
      <c r="S16" s="2">
        <v>242.25</v>
      </c>
      <c r="T16" s="100">
        <f t="shared" si="1"/>
        <v>15.57</v>
      </c>
      <c r="U16" s="2">
        <f>503.96-0.14</f>
        <v>503.82</v>
      </c>
    </row>
    <row r="17" spans="2:21" ht="18" customHeight="1">
      <c r="B17" s="31"/>
      <c r="C17" s="19" t="s">
        <v>4</v>
      </c>
      <c r="D17" s="30" t="s">
        <v>24</v>
      </c>
      <c r="E17" s="100">
        <f aca="true" t="shared" si="3" ref="E17:E22">ROUND(F17/G17*100-100,2)</f>
        <v>60.62</v>
      </c>
      <c r="F17" s="10">
        <v>10.36</v>
      </c>
      <c r="G17" s="10">
        <v>6.45</v>
      </c>
      <c r="H17" s="10">
        <v>-7.98</v>
      </c>
      <c r="I17" s="10">
        <v>-11.74</v>
      </c>
      <c r="J17" s="100">
        <f t="shared" si="0"/>
        <v>-32.03</v>
      </c>
      <c r="K17" s="10">
        <f>-11.68-1.46</f>
        <v>-13.14</v>
      </c>
      <c r="L17" s="30"/>
      <c r="M17" s="31"/>
      <c r="N17" s="4" t="s">
        <v>104</v>
      </c>
      <c r="O17" s="100"/>
      <c r="P17" s="5">
        <v>0</v>
      </c>
      <c r="Q17" s="6">
        <v>10.57</v>
      </c>
      <c r="R17" s="5">
        <v>0</v>
      </c>
      <c r="S17" s="6">
        <v>20.83</v>
      </c>
      <c r="T17" s="100"/>
      <c r="U17" s="2">
        <v>25.04</v>
      </c>
    </row>
    <row r="18" spans="2:21" ht="18" customHeight="1">
      <c r="B18" s="31"/>
      <c r="C18" s="19" t="s">
        <v>5</v>
      </c>
      <c r="D18" s="30" t="s">
        <v>23</v>
      </c>
      <c r="E18" s="100">
        <f t="shared" si="3"/>
        <v>17.3</v>
      </c>
      <c r="F18" s="15">
        <v>152.2</v>
      </c>
      <c r="G18" s="18">
        <v>129.75</v>
      </c>
      <c r="H18" s="18">
        <v>308.95</v>
      </c>
      <c r="I18" s="18">
        <v>276.19</v>
      </c>
      <c r="J18" s="100">
        <f aca="true" t="shared" si="4" ref="J18:J36">ROUND(H18/I18*100-100,2)</f>
        <v>11.86</v>
      </c>
      <c r="K18" s="18">
        <f>582.58+17.6</f>
        <v>600.1800000000001</v>
      </c>
      <c r="L18" s="30"/>
      <c r="M18" s="41"/>
      <c r="N18" s="42" t="s">
        <v>78</v>
      </c>
      <c r="O18" s="99">
        <f t="shared" si="2"/>
        <v>24.25</v>
      </c>
      <c r="P18" s="8">
        <v>16.24</v>
      </c>
      <c r="Q18" s="8">
        <v>13.07</v>
      </c>
      <c r="R18" s="8">
        <v>33.74</v>
      </c>
      <c r="S18" s="8">
        <v>31.36</v>
      </c>
      <c r="T18" s="99">
        <f t="shared" si="1"/>
        <v>7.59</v>
      </c>
      <c r="U18" s="8">
        <v>61.03</v>
      </c>
    </row>
    <row r="19" spans="2:21" ht="18" customHeight="1">
      <c r="B19" s="31"/>
      <c r="C19" s="19" t="s">
        <v>6</v>
      </c>
      <c r="D19" s="30" t="s">
        <v>7</v>
      </c>
      <c r="E19" s="100">
        <f t="shared" si="3"/>
        <v>14.35</v>
      </c>
      <c r="F19" s="15">
        <v>78.31</v>
      </c>
      <c r="G19" s="15">
        <v>68.48</v>
      </c>
      <c r="H19" s="15">
        <v>157.3</v>
      </c>
      <c r="I19" s="15">
        <v>141.07</v>
      </c>
      <c r="J19" s="100">
        <f t="shared" si="4"/>
        <v>11.5</v>
      </c>
      <c r="K19" s="15">
        <v>292.02</v>
      </c>
      <c r="L19" s="30"/>
      <c r="M19" s="31"/>
      <c r="N19" s="4" t="s">
        <v>21</v>
      </c>
      <c r="O19" s="100">
        <f t="shared" si="2"/>
        <v>27.6</v>
      </c>
      <c r="P19" s="4">
        <f>SUM(P14:P18)</f>
        <v>760.8800000000001</v>
      </c>
      <c r="Q19" s="4">
        <f>SUM(Q14:Q18)</f>
        <v>596.3000000000001</v>
      </c>
      <c r="R19" s="4">
        <f>SUM(R14:R18)</f>
        <v>1498.65</v>
      </c>
      <c r="S19" s="4">
        <f>SUM(S14:S18)</f>
        <v>1269.7699999999998</v>
      </c>
      <c r="T19" s="100">
        <f t="shared" si="1"/>
        <v>18.03</v>
      </c>
      <c r="U19" s="4">
        <f>SUM(U14:U18)</f>
        <v>2648.8</v>
      </c>
    </row>
    <row r="20" spans="2:21" ht="18" customHeight="1">
      <c r="B20" s="31"/>
      <c r="C20" s="19" t="s">
        <v>8</v>
      </c>
      <c r="D20" s="30" t="s">
        <v>18</v>
      </c>
      <c r="E20" s="100">
        <f t="shared" si="3"/>
        <v>19.55</v>
      </c>
      <c r="F20" s="18">
        <v>97.53</v>
      </c>
      <c r="G20" s="18">
        <v>81.58</v>
      </c>
      <c r="H20" s="18">
        <v>196.15</v>
      </c>
      <c r="I20" s="18">
        <v>166.32</v>
      </c>
      <c r="J20" s="100">
        <f t="shared" si="4"/>
        <v>17.94</v>
      </c>
      <c r="K20" s="18">
        <v>345.83</v>
      </c>
      <c r="L20" s="31"/>
      <c r="M20" s="31"/>
      <c r="N20" s="43" t="s">
        <v>51</v>
      </c>
      <c r="O20" s="100">
        <f t="shared" si="2"/>
        <v>40.7</v>
      </c>
      <c r="P20" s="2">
        <v>18.77</v>
      </c>
      <c r="Q20" s="2">
        <v>13.34</v>
      </c>
      <c r="R20" s="2">
        <v>35.04</v>
      </c>
      <c r="S20" s="2">
        <v>36.49</v>
      </c>
      <c r="T20" s="100">
        <f t="shared" si="1"/>
        <v>-3.97</v>
      </c>
      <c r="U20" s="2">
        <v>70.53</v>
      </c>
    </row>
    <row r="21" spans="2:21" ht="18" customHeight="1">
      <c r="B21" s="31"/>
      <c r="C21" s="19" t="s">
        <v>17</v>
      </c>
      <c r="D21" s="30" t="s">
        <v>19</v>
      </c>
      <c r="E21" s="100">
        <f t="shared" si="3"/>
        <v>5.82</v>
      </c>
      <c r="F21" s="18">
        <v>142.15</v>
      </c>
      <c r="G21" s="18">
        <v>134.33</v>
      </c>
      <c r="H21" s="18">
        <v>287.22</v>
      </c>
      <c r="I21" s="18">
        <v>269.35</v>
      </c>
      <c r="J21" s="100">
        <f t="shared" si="4"/>
        <v>6.63</v>
      </c>
      <c r="K21" s="18">
        <v>559.16</v>
      </c>
      <c r="L21" s="30"/>
      <c r="M21" s="35"/>
      <c r="N21" s="44" t="s">
        <v>57</v>
      </c>
      <c r="O21" s="106">
        <f t="shared" si="2"/>
        <v>27.3</v>
      </c>
      <c r="P21" s="9">
        <f>P19-P20</f>
        <v>742.1100000000001</v>
      </c>
      <c r="Q21" s="9">
        <f>Q19-Q20</f>
        <v>582.96</v>
      </c>
      <c r="R21" s="9">
        <f>R19-R20</f>
        <v>1463.6100000000001</v>
      </c>
      <c r="S21" s="9">
        <f>S19-S20</f>
        <v>1233.2799999999997</v>
      </c>
      <c r="T21" s="106">
        <f t="shared" si="1"/>
        <v>18.68</v>
      </c>
      <c r="U21" s="9">
        <f>U19-U20</f>
        <v>2578.27</v>
      </c>
    </row>
    <row r="22" spans="2:21" ht="18" customHeight="1">
      <c r="B22" s="31"/>
      <c r="C22" s="19" t="s">
        <v>15</v>
      </c>
      <c r="D22" s="30" t="s">
        <v>55</v>
      </c>
      <c r="E22" s="100">
        <f t="shared" si="3"/>
        <v>14.27</v>
      </c>
      <c r="F22" s="15">
        <v>76.63</v>
      </c>
      <c r="G22" s="15">
        <v>67.06</v>
      </c>
      <c r="H22" s="15">
        <v>159.57</v>
      </c>
      <c r="I22" s="15">
        <v>154.59</v>
      </c>
      <c r="J22" s="100">
        <f t="shared" si="4"/>
        <v>3.22</v>
      </c>
      <c r="K22" s="15">
        <v>325.07</v>
      </c>
      <c r="L22" s="30"/>
      <c r="M22" s="41" t="s">
        <v>1</v>
      </c>
      <c r="N22" s="4" t="s">
        <v>43</v>
      </c>
      <c r="O22" s="107"/>
      <c r="P22" s="2"/>
      <c r="Q22" s="2"/>
      <c r="R22" s="2"/>
      <c r="S22" s="2"/>
      <c r="T22" s="113"/>
      <c r="U22" s="2"/>
    </row>
    <row r="23" spans="2:21" ht="18" customHeight="1">
      <c r="B23" s="31"/>
      <c r="C23" s="19" t="s">
        <v>16</v>
      </c>
      <c r="D23" s="30" t="s">
        <v>96</v>
      </c>
      <c r="E23" s="100"/>
      <c r="F23" s="15"/>
      <c r="G23" s="15"/>
      <c r="H23" s="15"/>
      <c r="I23" s="15"/>
      <c r="J23" s="100"/>
      <c r="K23" s="15"/>
      <c r="L23" s="30"/>
      <c r="M23" s="31"/>
      <c r="N23" s="45" t="s">
        <v>99</v>
      </c>
      <c r="O23" s="108"/>
      <c r="P23" s="2"/>
      <c r="Q23" s="2"/>
      <c r="R23" s="2"/>
      <c r="S23" s="2"/>
      <c r="T23" s="113"/>
      <c r="U23" s="2"/>
    </row>
    <row r="24" spans="2:21" ht="18" customHeight="1">
      <c r="B24" s="31"/>
      <c r="C24" s="19"/>
      <c r="D24" s="30" t="s">
        <v>97</v>
      </c>
      <c r="E24" s="100">
        <f>ROUND(F24/G24*100-100,2)</f>
        <v>7.7</v>
      </c>
      <c r="F24" s="15">
        <f>50.04-0.5</f>
        <v>49.54</v>
      </c>
      <c r="G24" s="15">
        <v>46</v>
      </c>
      <c r="H24" s="15">
        <f>94.33+1.52+0.01</f>
        <v>95.86</v>
      </c>
      <c r="I24" s="15">
        <v>86.72</v>
      </c>
      <c r="J24" s="100">
        <f t="shared" si="4"/>
        <v>10.54</v>
      </c>
      <c r="K24" s="15">
        <f>966.65-345.83-559.16+463.45-325.07</f>
        <v>200.0399999999999</v>
      </c>
      <c r="L24" s="30"/>
      <c r="M24" s="66"/>
      <c r="N24" s="86" t="s">
        <v>98</v>
      </c>
      <c r="O24" s="109"/>
      <c r="P24" s="65"/>
      <c r="Q24" s="65"/>
      <c r="R24" s="65"/>
      <c r="S24" s="65"/>
      <c r="T24" s="114"/>
      <c r="U24" s="65"/>
    </row>
    <row r="25" spans="2:21" ht="18" customHeight="1">
      <c r="B25" s="31"/>
      <c r="C25" s="19"/>
      <c r="D25" s="30" t="s">
        <v>80</v>
      </c>
      <c r="E25" s="100">
        <f>ROUND(F25/G25*100-100,2)</f>
        <v>84.62</v>
      </c>
      <c r="F25" s="5">
        <v>-0.48</v>
      </c>
      <c r="G25" s="5">
        <v>-0.26</v>
      </c>
      <c r="H25" s="5">
        <v>-0.9</v>
      </c>
      <c r="I25" s="5">
        <v>-0.56</v>
      </c>
      <c r="J25" s="100">
        <f t="shared" si="4"/>
        <v>60.71</v>
      </c>
      <c r="K25" s="5">
        <f>-1.87-0.85-0.07</f>
        <v>-2.79</v>
      </c>
      <c r="L25" s="30"/>
      <c r="M25" s="31"/>
      <c r="N25" s="4" t="s">
        <v>49</v>
      </c>
      <c r="O25" s="100"/>
      <c r="P25" s="2">
        <v>7.17</v>
      </c>
      <c r="Q25" s="2">
        <v>1.65</v>
      </c>
      <c r="R25" s="2">
        <v>11.34</v>
      </c>
      <c r="S25" s="2">
        <v>6.87</v>
      </c>
      <c r="T25" s="100">
        <f aca="true" t="shared" si="5" ref="T25:T48">ROUND(R25/S25*100-100,2)</f>
        <v>65.07</v>
      </c>
      <c r="U25" s="3">
        <v>1.86</v>
      </c>
    </row>
    <row r="26" spans="2:21" ht="18" customHeight="1">
      <c r="B26" s="40" t="s">
        <v>11</v>
      </c>
      <c r="C26" s="19" t="s">
        <v>20</v>
      </c>
      <c r="D26" s="30"/>
      <c r="E26" s="100">
        <f>ROUND(F26/G26*100-100,2)</f>
        <v>6.48</v>
      </c>
      <c r="F26" s="15">
        <v>11.83</v>
      </c>
      <c r="G26" s="15">
        <v>11.11</v>
      </c>
      <c r="H26" s="15">
        <v>23.45</v>
      </c>
      <c r="I26" s="15">
        <v>22.04</v>
      </c>
      <c r="J26" s="100">
        <f t="shared" si="4"/>
        <v>6.4</v>
      </c>
      <c r="K26" s="15">
        <v>41.33</v>
      </c>
      <c r="L26" s="30"/>
      <c r="M26" s="31"/>
      <c r="N26" s="4" t="s">
        <v>34</v>
      </c>
      <c r="O26" s="100"/>
      <c r="P26" s="12">
        <v>88.93</v>
      </c>
      <c r="Q26" s="12">
        <v>7.52</v>
      </c>
      <c r="R26" s="12">
        <v>177.11</v>
      </c>
      <c r="S26" s="12">
        <v>51.13</v>
      </c>
      <c r="T26" s="100">
        <f t="shared" si="5"/>
        <v>246.39</v>
      </c>
      <c r="U26" s="12">
        <v>108.41</v>
      </c>
    </row>
    <row r="27" spans="2:21" ht="18" customHeight="1">
      <c r="B27" s="40" t="s">
        <v>12</v>
      </c>
      <c r="C27" s="19" t="s">
        <v>74</v>
      </c>
      <c r="D27" s="30"/>
      <c r="E27" s="100">
        <f>ROUND(F27/G27*100-100,2)</f>
        <v>180.7</v>
      </c>
      <c r="F27" s="2">
        <f>SUM(F14+F15-F16-F26)</f>
        <v>141.98000000000016</v>
      </c>
      <c r="G27" s="2">
        <f>SUM(G14+G15-G16-G26)</f>
        <v>50.57999999999994</v>
      </c>
      <c r="H27" s="2">
        <f>SUM(H14+H15-H16-H26)</f>
        <v>274.7500000000003</v>
      </c>
      <c r="I27" s="2">
        <f>SUM(I14+I15-I16-I26)</f>
        <v>154.25999999999996</v>
      </c>
      <c r="J27" s="100">
        <f t="shared" si="4"/>
        <v>78.11</v>
      </c>
      <c r="K27" s="2">
        <f>SUM(K14+K15-K16-K26)</f>
        <v>337.81999999999965</v>
      </c>
      <c r="L27" s="30"/>
      <c r="M27" s="31"/>
      <c r="N27" s="4" t="s">
        <v>83</v>
      </c>
      <c r="O27" s="100">
        <f>ROUND(P27/Q27*100-100,2)</f>
        <v>55.74</v>
      </c>
      <c r="P27" s="2">
        <v>25.93</v>
      </c>
      <c r="Q27" s="2">
        <v>16.65</v>
      </c>
      <c r="R27" s="2">
        <v>50.87</v>
      </c>
      <c r="S27" s="2">
        <v>40.96</v>
      </c>
      <c r="T27" s="100">
        <f t="shared" si="5"/>
        <v>24.19</v>
      </c>
      <c r="U27" s="2">
        <v>87.97</v>
      </c>
    </row>
    <row r="28" spans="2:21" ht="18" customHeight="1">
      <c r="B28" s="40" t="s">
        <v>13</v>
      </c>
      <c r="C28" s="19" t="s">
        <v>28</v>
      </c>
      <c r="D28" s="30"/>
      <c r="E28" s="100">
        <f>ROUND(F28/G28*100-100,2)</f>
        <v>-8.07</v>
      </c>
      <c r="F28" s="15">
        <v>30.51</v>
      </c>
      <c r="G28" s="15">
        <v>33.19</v>
      </c>
      <c r="H28" s="15">
        <v>61.39</v>
      </c>
      <c r="I28" s="15">
        <v>65.15</v>
      </c>
      <c r="J28" s="100">
        <f t="shared" si="4"/>
        <v>-5.77</v>
      </c>
      <c r="K28" s="15">
        <v>134.46</v>
      </c>
      <c r="L28" s="30"/>
      <c r="M28" s="31"/>
      <c r="N28" s="4" t="s">
        <v>104</v>
      </c>
      <c r="O28" s="110">
        <v>0</v>
      </c>
      <c r="P28" s="5">
        <v>0</v>
      </c>
      <c r="Q28" s="6">
        <v>7.52</v>
      </c>
      <c r="R28" s="5">
        <v>0</v>
      </c>
      <c r="S28" s="6">
        <v>13.15</v>
      </c>
      <c r="T28" s="100"/>
      <c r="U28" s="2">
        <v>11.55</v>
      </c>
    </row>
    <row r="29" spans="2:21" ht="18" customHeight="1">
      <c r="B29" s="40" t="s">
        <v>14</v>
      </c>
      <c r="C29" s="19" t="s">
        <v>63</v>
      </c>
      <c r="D29" s="30"/>
      <c r="E29" s="100"/>
      <c r="F29" s="15"/>
      <c r="G29" s="15"/>
      <c r="H29" s="15"/>
      <c r="I29" s="15"/>
      <c r="J29" s="100"/>
      <c r="K29" s="15"/>
      <c r="L29" s="30"/>
      <c r="M29" s="31"/>
      <c r="N29" s="42" t="s">
        <v>78</v>
      </c>
      <c r="O29" s="100"/>
      <c r="P29" s="11">
        <v>2.7</v>
      </c>
      <c r="Q29" s="11">
        <v>-2.06</v>
      </c>
      <c r="R29" s="11">
        <v>1.9</v>
      </c>
      <c r="S29" s="8">
        <v>1.62</v>
      </c>
      <c r="T29" s="100">
        <f t="shared" si="5"/>
        <v>17.28</v>
      </c>
      <c r="U29" s="8">
        <v>2.7</v>
      </c>
    </row>
    <row r="30" spans="2:22" ht="18" customHeight="1">
      <c r="B30" s="40"/>
      <c r="C30" s="61" t="s">
        <v>64</v>
      </c>
      <c r="D30" s="30"/>
      <c r="E30" s="101">
        <f>ROUND(F30/G30*100-100,2)</f>
        <v>-27.6</v>
      </c>
      <c r="F30" s="62">
        <v>2.23</v>
      </c>
      <c r="G30" s="62">
        <v>3.08</v>
      </c>
      <c r="H30" s="62">
        <v>4.59</v>
      </c>
      <c r="I30" s="62">
        <v>6.15</v>
      </c>
      <c r="J30" s="104">
        <f t="shared" si="4"/>
        <v>-25.37</v>
      </c>
      <c r="K30" s="62">
        <f>12.29-0.03</f>
        <v>12.26</v>
      </c>
      <c r="L30" s="30"/>
      <c r="M30" s="31"/>
      <c r="N30" s="4" t="s">
        <v>82</v>
      </c>
      <c r="O30" s="106">
        <f>ROUND(P30/Q30*100-100,2)</f>
        <v>298.75</v>
      </c>
      <c r="P30" s="8">
        <f>SUM(P25:P29)</f>
        <v>124.73</v>
      </c>
      <c r="Q30" s="8">
        <f>SUM(Q25:Q29)</f>
        <v>31.280000000000005</v>
      </c>
      <c r="R30" s="8">
        <f>SUM(R25:R29)</f>
        <v>241.22000000000003</v>
      </c>
      <c r="S30" s="8">
        <f>SUM(S25:S29)</f>
        <v>113.73000000000002</v>
      </c>
      <c r="T30" s="106">
        <f t="shared" si="5"/>
        <v>112.1</v>
      </c>
      <c r="U30" s="8">
        <f>SUM(U25:U29)</f>
        <v>212.49</v>
      </c>
      <c r="V30" s="31"/>
    </row>
    <row r="31" spans="2:21" ht="18" customHeight="1">
      <c r="B31" s="40" t="s">
        <v>87</v>
      </c>
      <c r="C31" s="19" t="s">
        <v>73</v>
      </c>
      <c r="D31" s="30"/>
      <c r="E31" s="100">
        <f>ROUND(F31/G31*100-100,2)</f>
        <v>663.38</v>
      </c>
      <c r="F31" s="2">
        <f>SUM(F27-F28-F30)</f>
        <v>109.24000000000015</v>
      </c>
      <c r="G31" s="2">
        <f>SUM(G27-G28-G30)</f>
        <v>14.309999999999944</v>
      </c>
      <c r="H31" s="2">
        <f>SUM(H27-H28-H30)</f>
        <v>208.7700000000003</v>
      </c>
      <c r="I31" s="2">
        <f>SUM(I27-I28-I30)</f>
        <v>82.95999999999995</v>
      </c>
      <c r="J31" s="100">
        <f t="shared" si="4"/>
        <v>151.65</v>
      </c>
      <c r="K31" s="87">
        <f>SUM(K27-K28-K30)</f>
        <v>191.09999999999965</v>
      </c>
      <c r="L31" s="16"/>
      <c r="M31" s="41"/>
      <c r="N31" s="4" t="s">
        <v>93</v>
      </c>
      <c r="O31" s="111"/>
      <c r="P31" s="12"/>
      <c r="Q31" s="12"/>
      <c r="R31" s="12"/>
      <c r="S31" s="12"/>
      <c r="T31" s="100"/>
      <c r="U31" s="76"/>
    </row>
    <row r="32" spans="2:21" ht="18" customHeight="1">
      <c r="B32" s="40" t="s">
        <v>59</v>
      </c>
      <c r="C32" s="1" t="s">
        <v>89</v>
      </c>
      <c r="E32" s="102"/>
      <c r="F32" s="16"/>
      <c r="G32" s="31"/>
      <c r="H32" s="16"/>
      <c r="I32" s="31"/>
      <c r="J32" s="100"/>
      <c r="K32" s="31"/>
      <c r="L32" s="16"/>
      <c r="M32" s="41"/>
      <c r="N32" s="43" t="s">
        <v>94</v>
      </c>
      <c r="O32" s="100"/>
      <c r="P32" s="77">
        <v>-0.35</v>
      </c>
      <c r="Q32" s="77">
        <v>1.7</v>
      </c>
      <c r="R32" s="77">
        <v>-0.29</v>
      </c>
      <c r="S32" s="77">
        <v>0.47</v>
      </c>
      <c r="T32" s="100"/>
      <c r="U32" s="2">
        <v>0.92</v>
      </c>
    </row>
    <row r="33" spans="2:28" ht="18" customHeight="1">
      <c r="B33" s="40"/>
      <c r="C33" s="19" t="s">
        <v>4</v>
      </c>
      <c r="D33" s="19" t="s">
        <v>90</v>
      </c>
      <c r="E33" s="100"/>
      <c r="F33" s="74">
        <v>34.25</v>
      </c>
      <c r="G33" s="15">
        <v>6</v>
      </c>
      <c r="H33" s="74">
        <v>57.35</v>
      </c>
      <c r="I33" s="15">
        <v>12.2</v>
      </c>
      <c r="J33" s="100"/>
      <c r="K33" s="90">
        <f>45.2+0.43</f>
        <v>45.63</v>
      </c>
      <c r="L33" s="16"/>
      <c r="M33" s="41"/>
      <c r="N33" s="4" t="s">
        <v>118</v>
      </c>
      <c r="O33" s="100"/>
      <c r="P33" s="84">
        <v>-1.83</v>
      </c>
      <c r="Q33" s="84">
        <v>-1.32</v>
      </c>
      <c r="R33" s="84">
        <v>-3.57</v>
      </c>
      <c r="S33" s="84">
        <v>-2.49</v>
      </c>
      <c r="T33" s="100"/>
      <c r="U33" s="84">
        <v>-5.76</v>
      </c>
      <c r="X33" s="43"/>
      <c r="Y33" s="19"/>
      <c r="Z33" s="19"/>
      <c r="AA33" s="43"/>
      <c r="AB33" s="19"/>
    </row>
    <row r="34" spans="2:21" ht="18" customHeight="1">
      <c r="B34" s="40"/>
      <c r="C34" s="19" t="s">
        <v>5</v>
      </c>
      <c r="D34" s="46" t="s">
        <v>101</v>
      </c>
      <c r="E34" s="100"/>
      <c r="F34" s="92">
        <v>-0.15</v>
      </c>
      <c r="G34" s="15">
        <v>0.35</v>
      </c>
      <c r="H34" s="74">
        <v>5.95</v>
      </c>
      <c r="I34" s="15">
        <v>16.25</v>
      </c>
      <c r="J34" s="100">
        <f t="shared" si="4"/>
        <v>-63.38</v>
      </c>
      <c r="K34" s="15">
        <v>33.94</v>
      </c>
      <c r="L34" s="30"/>
      <c r="M34" s="41"/>
      <c r="N34" s="4" t="s">
        <v>119</v>
      </c>
      <c r="O34" s="99"/>
      <c r="P34" s="93">
        <v>0</v>
      </c>
      <c r="Q34" s="93">
        <v>0</v>
      </c>
      <c r="R34" s="93">
        <v>0</v>
      </c>
      <c r="S34" s="93">
        <v>0</v>
      </c>
      <c r="T34" s="99"/>
      <c r="U34" s="8">
        <v>47.98</v>
      </c>
    </row>
    <row r="35" spans="2:21" ht="18" customHeight="1">
      <c r="B35" s="40"/>
      <c r="C35" s="19" t="s">
        <v>6</v>
      </c>
      <c r="D35" s="19" t="s">
        <v>92</v>
      </c>
      <c r="E35" s="100">
        <f>ROUND(F35/G35*100-100,2)</f>
        <v>-36.36</v>
      </c>
      <c r="F35" s="74">
        <v>0.35</v>
      </c>
      <c r="G35" s="15">
        <v>0.55</v>
      </c>
      <c r="H35" s="74">
        <v>0.95</v>
      </c>
      <c r="I35" s="15">
        <v>1</v>
      </c>
      <c r="J35" s="100">
        <f t="shared" si="4"/>
        <v>-5</v>
      </c>
      <c r="K35" s="15">
        <v>2.48</v>
      </c>
      <c r="L35" s="16"/>
      <c r="M35" s="41"/>
      <c r="N35" s="4" t="s">
        <v>25</v>
      </c>
      <c r="O35" s="100"/>
      <c r="P35" s="4">
        <f>SUM(P30+P32+P33)+P34</f>
        <v>122.55000000000001</v>
      </c>
      <c r="Q35" s="4">
        <f>SUM(Q30+Q32+Q33)+Q34</f>
        <v>31.660000000000004</v>
      </c>
      <c r="R35" s="4">
        <f>SUM(R30+R32+R33)+R34</f>
        <v>237.36000000000004</v>
      </c>
      <c r="S35" s="4">
        <f>SUM(S30+S32+S33)+S34</f>
        <v>111.71000000000002</v>
      </c>
      <c r="T35" s="100">
        <f t="shared" si="5"/>
        <v>112.48</v>
      </c>
      <c r="U35" s="4">
        <f>SUM(U30+U32+U33)+U34</f>
        <v>255.63</v>
      </c>
    </row>
    <row r="36" spans="2:21" ht="18" customHeight="1">
      <c r="B36" s="40" t="s">
        <v>60</v>
      </c>
      <c r="C36" s="19" t="s">
        <v>69</v>
      </c>
      <c r="D36" s="30"/>
      <c r="E36" s="100"/>
      <c r="F36" s="2">
        <f>+F31-F33-F34-F35</f>
        <v>74.79000000000016</v>
      </c>
      <c r="G36" s="2">
        <f>+G31-G33-G34-G35</f>
        <v>7.409999999999944</v>
      </c>
      <c r="H36" s="2">
        <f>+H31-H33-H34-H35</f>
        <v>144.52000000000032</v>
      </c>
      <c r="I36" s="2">
        <f>+I31-I33-I34-I35</f>
        <v>53.50999999999995</v>
      </c>
      <c r="J36" s="100">
        <f t="shared" si="4"/>
        <v>170.08</v>
      </c>
      <c r="K36" s="2">
        <f>+K31-K33-K34-K35</f>
        <v>109.04999999999966</v>
      </c>
      <c r="L36" s="30"/>
      <c r="M36" s="41"/>
      <c r="N36" s="4" t="s">
        <v>40</v>
      </c>
      <c r="O36" s="100"/>
      <c r="P36" s="2"/>
      <c r="Q36" s="2"/>
      <c r="R36" s="2"/>
      <c r="S36" s="2"/>
      <c r="T36" s="100"/>
      <c r="U36" s="2"/>
    </row>
    <row r="37" spans="2:22" ht="18" customHeight="1">
      <c r="B37" s="40" t="s">
        <v>58</v>
      </c>
      <c r="C37" s="19" t="s">
        <v>45</v>
      </c>
      <c r="D37" s="30"/>
      <c r="E37" s="100"/>
      <c r="F37" s="6"/>
      <c r="G37" s="13"/>
      <c r="H37" s="6"/>
      <c r="I37" s="13"/>
      <c r="J37" s="100"/>
      <c r="K37" s="13"/>
      <c r="L37" s="19"/>
      <c r="M37" s="31"/>
      <c r="N37" s="4" t="s">
        <v>41</v>
      </c>
      <c r="O37" s="100">
        <f>ROUND(P37/Q37*100-100,2)</f>
        <v>6.48</v>
      </c>
      <c r="P37" s="2">
        <v>11.83</v>
      </c>
      <c r="Q37" s="2">
        <v>11.11</v>
      </c>
      <c r="R37" s="2">
        <v>23.45</v>
      </c>
      <c r="S37" s="2">
        <v>22.04</v>
      </c>
      <c r="T37" s="100">
        <f t="shared" si="5"/>
        <v>6.4</v>
      </c>
      <c r="U37" s="4">
        <v>41.33</v>
      </c>
      <c r="V37" s="69"/>
    </row>
    <row r="38" spans="2:21" ht="19.5" customHeight="1">
      <c r="B38" s="40"/>
      <c r="C38" s="63" t="s">
        <v>46</v>
      </c>
      <c r="D38" s="64"/>
      <c r="E38" s="100"/>
      <c r="F38" s="65">
        <v>93.04</v>
      </c>
      <c r="G38" s="65">
        <v>93.04</v>
      </c>
      <c r="H38" s="65">
        <v>93.04</v>
      </c>
      <c r="I38" s="65">
        <v>93.04</v>
      </c>
      <c r="J38" s="100"/>
      <c r="K38" s="65">
        <v>93.04</v>
      </c>
      <c r="L38" s="19"/>
      <c r="M38" s="31"/>
      <c r="N38" s="4" t="s">
        <v>62</v>
      </c>
      <c r="O38" s="100"/>
      <c r="P38" s="2"/>
      <c r="Q38" s="2"/>
      <c r="R38" s="2"/>
      <c r="S38" s="2"/>
      <c r="T38" s="100"/>
      <c r="U38" s="2"/>
    </row>
    <row r="39" spans="2:21" ht="18.75" customHeight="1">
      <c r="B39" s="40" t="s">
        <v>61</v>
      </c>
      <c r="C39" s="32" t="s">
        <v>56</v>
      </c>
      <c r="D39" s="30"/>
      <c r="E39" s="100"/>
      <c r="F39" s="4"/>
      <c r="G39" s="4"/>
      <c r="H39" s="4"/>
      <c r="I39" s="4"/>
      <c r="J39" s="100"/>
      <c r="K39" s="4"/>
      <c r="L39" s="30"/>
      <c r="M39" s="66"/>
      <c r="N39" s="67" t="s">
        <v>42</v>
      </c>
      <c r="O39" s="101"/>
      <c r="P39" s="68">
        <v>1.48</v>
      </c>
      <c r="Q39" s="68">
        <v>6.24</v>
      </c>
      <c r="R39" s="68">
        <v>5.14</v>
      </c>
      <c r="S39" s="68">
        <v>6.71</v>
      </c>
      <c r="T39" s="100"/>
      <c r="U39" s="68">
        <v>23.2</v>
      </c>
    </row>
    <row r="40" spans="2:21" ht="13.5" customHeight="1">
      <c r="B40" s="40"/>
      <c r="C40" s="63" t="s">
        <v>68</v>
      </c>
      <c r="D40" s="64"/>
      <c r="E40" s="100"/>
      <c r="F40" s="70">
        <v>0</v>
      </c>
      <c r="G40" s="70">
        <v>0</v>
      </c>
      <c r="H40" s="70">
        <v>0</v>
      </c>
      <c r="I40" s="70">
        <v>0</v>
      </c>
      <c r="J40" s="100"/>
      <c r="K40" s="65">
        <v>735.34</v>
      </c>
      <c r="L40" s="30"/>
      <c r="M40" s="47"/>
      <c r="N40" s="48" t="s">
        <v>79</v>
      </c>
      <c r="O40" s="106">
        <f>ROUND(P40/Q40*100-100,2)</f>
        <v>663.38</v>
      </c>
      <c r="P40" s="8">
        <f>SUM(P35-P37-P39)</f>
        <v>109.24000000000001</v>
      </c>
      <c r="Q40" s="8">
        <f>SUM(Q35-Q37-Q39)</f>
        <v>14.310000000000004</v>
      </c>
      <c r="R40" s="8">
        <f>SUM(R35-R37-R39)</f>
        <v>208.77000000000007</v>
      </c>
      <c r="S40" s="8">
        <f>SUM(S35-S37-S39)</f>
        <v>82.96000000000002</v>
      </c>
      <c r="T40" s="106">
        <f t="shared" si="5"/>
        <v>151.65</v>
      </c>
      <c r="U40" s="8">
        <f>SUM(U35-U37-U39)</f>
        <v>191.10000000000002</v>
      </c>
    </row>
    <row r="41" spans="2:21" ht="18" customHeight="1">
      <c r="B41" s="40" t="s">
        <v>44</v>
      </c>
      <c r="C41" s="19" t="s">
        <v>91</v>
      </c>
      <c r="D41" s="30"/>
      <c r="E41" s="100"/>
      <c r="F41" s="4"/>
      <c r="G41" s="4"/>
      <c r="H41" s="4"/>
      <c r="I41" s="4"/>
      <c r="J41" s="100"/>
      <c r="K41" s="4"/>
      <c r="L41" s="30"/>
      <c r="M41" s="41" t="s">
        <v>2</v>
      </c>
      <c r="N41" s="4" t="s">
        <v>26</v>
      </c>
      <c r="O41" s="107"/>
      <c r="P41" s="2"/>
      <c r="Q41" s="2"/>
      <c r="R41" s="2"/>
      <c r="S41" s="2"/>
      <c r="T41" s="100"/>
      <c r="U41" s="2"/>
    </row>
    <row r="42" spans="2:21" ht="15" customHeight="1">
      <c r="B42" s="40"/>
      <c r="C42" s="63" t="s">
        <v>47</v>
      </c>
      <c r="D42" s="64"/>
      <c r="E42" s="101"/>
      <c r="F42" s="65">
        <f>ROUND(F36/F38*10,2)</f>
        <v>8.04</v>
      </c>
      <c r="G42" s="65">
        <f>ROUND(G36/G38*10,2)</f>
        <v>0.8</v>
      </c>
      <c r="H42" s="65">
        <f>ROUND(H36/H38*10,2)</f>
        <v>15.53</v>
      </c>
      <c r="I42" s="65">
        <f>ROUND(I36/I38*10,2)</f>
        <v>5.75</v>
      </c>
      <c r="J42" s="100"/>
      <c r="K42" s="65">
        <f>ROUND(K36/K38*10,2)</f>
        <v>11.72</v>
      </c>
      <c r="L42" s="19"/>
      <c r="M42" s="31"/>
      <c r="N42" s="4" t="s">
        <v>48</v>
      </c>
      <c r="O42" s="107"/>
      <c r="P42" s="2"/>
      <c r="Q42" s="2"/>
      <c r="R42" s="2"/>
      <c r="S42" s="2"/>
      <c r="T42" s="100"/>
      <c r="U42" s="2"/>
    </row>
    <row r="43" spans="2:21" ht="18" customHeight="1">
      <c r="B43" s="40" t="s">
        <v>71</v>
      </c>
      <c r="C43" s="19" t="s">
        <v>106</v>
      </c>
      <c r="D43" s="30"/>
      <c r="E43" s="100"/>
      <c r="F43" s="4"/>
      <c r="G43" s="4"/>
      <c r="H43" s="4"/>
      <c r="I43" s="4"/>
      <c r="J43" s="100"/>
      <c r="K43" s="4"/>
      <c r="L43" s="16"/>
      <c r="M43" s="31"/>
      <c r="N43" s="4" t="s">
        <v>49</v>
      </c>
      <c r="O43" s="100">
        <f>ROUND(P43/Q43*100-100,2)</f>
        <v>33.92</v>
      </c>
      <c r="P43" s="2">
        <v>585.41</v>
      </c>
      <c r="Q43" s="2">
        <v>437.14</v>
      </c>
      <c r="R43" s="2">
        <v>585.41</v>
      </c>
      <c r="S43" s="2">
        <v>437.14</v>
      </c>
      <c r="T43" s="100">
        <f t="shared" si="5"/>
        <v>33.92</v>
      </c>
      <c r="U43" s="2">
        <v>578.11</v>
      </c>
    </row>
    <row r="44" spans="2:21" ht="14.25" customHeight="1">
      <c r="B44" s="31"/>
      <c r="C44" s="19" t="s">
        <v>37</v>
      </c>
      <c r="D44" s="30"/>
      <c r="E44" s="100"/>
      <c r="F44" s="6" t="s">
        <v>116</v>
      </c>
      <c r="G44" s="6" t="s">
        <v>117</v>
      </c>
      <c r="H44" s="6" t="s">
        <v>116</v>
      </c>
      <c r="I44" s="6" t="s">
        <v>117</v>
      </c>
      <c r="J44" s="100"/>
      <c r="K44" s="13" t="s">
        <v>107</v>
      </c>
      <c r="L44" s="16"/>
      <c r="M44" s="31"/>
      <c r="N44" s="4" t="s">
        <v>34</v>
      </c>
      <c r="O44" s="100">
        <f>ROUND(P44/Q44*100-100,2)</f>
        <v>-2.01</v>
      </c>
      <c r="P44" s="2">
        <v>753.49</v>
      </c>
      <c r="Q44" s="2">
        <v>768.97</v>
      </c>
      <c r="R44" s="2">
        <v>753.49</v>
      </c>
      <c r="S44" s="2">
        <v>768.97</v>
      </c>
      <c r="T44" s="100">
        <f t="shared" si="5"/>
        <v>-2.01</v>
      </c>
      <c r="U44" s="2">
        <f>914.05-160.41</f>
        <v>753.64</v>
      </c>
    </row>
    <row r="45" spans="2:21" ht="13.5" customHeight="1">
      <c r="B45" s="31"/>
      <c r="C45" s="19" t="s">
        <v>38</v>
      </c>
      <c r="D45" s="30"/>
      <c r="E45" s="100"/>
      <c r="F45" s="7">
        <v>0.5729</v>
      </c>
      <c r="G45" s="7">
        <v>0.5529</v>
      </c>
      <c r="H45" s="7">
        <v>0.5729</v>
      </c>
      <c r="I45" s="7">
        <v>0.5529</v>
      </c>
      <c r="J45" s="100"/>
      <c r="K45" s="14">
        <v>0.5729</v>
      </c>
      <c r="L45" s="16"/>
      <c r="M45" s="31"/>
      <c r="N45" s="4" t="s">
        <v>83</v>
      </c>
      <c r="O45" s="100">
        <f>ROUND(P45/Q45*100-100,2)</f>
        <v>67.08</v>
      </c>
      <c r="P45" s="2">
        <v>816.52</v>
      </c>
      <c r="Q45" s="2">
        <v>488.69</v>
      </c>
      <c r="R45" s="2">
        <v>816.52</v>
      </c>
      <c r="S45" s="2">
        <v>488.69</v>
      </c>
      <c r="T45" s="100">
        <f t="shared" si="5"/>
        <v>67.08</v>
      </c>
      <c r="U45" s="2">
        <f>645.18-54.17</f>
        <v>591.01</v>
      </c>
    </row>
    <row r="46" spans="2:21" ht="13.5" customHeight="1">
      <c r="B46" s="35"/>
      <c r="C46" s="26"/>
      <c r="D46" s="26"/>
      <c r="E46" s="103"/>
      <c r="F46" s="71"/>
      <c r="G46" s="71"/>
      <c r="H46" s="71"/>
      <c r="I46" s="71"/>
      <c r="J46" s="105"/>
      <c r="K46" s="91"/>
      <c r="L46" s="16"/>
      <c r="M46" s="31"/>
      <c r="N46" s="4" t="s">
        <v>104</v>
      </c>
      <c r="O46" s="110"/>
      <c r="P46" s="5">
        <v>0</v>
      </c>
      <c r="Q46" s="6">
        <v>55.16</v>
      </c>
      <c r="R46" s="5">
        <v>0</v>
      </c>
      <c r="S46" s="6">
        <v>55.16</v>
      </c>
      <c r="T46" s="100"/>
      <c r="U46" s="5">
        <v>0</v>
      </c>
    </row>
    <row r="47" spans="11:22" ht="13.5" customHeight="1">
      <c r="K47" s="19"/>
      <c r="L47" s="30"/>
      <c r="M47" s="34"/>
      <c r="N47" s="42" t="s">
        <v>78</v>
      </c>
      <c r="O47" s="100">
        <f>ROUND(P47/Q47*100-100,2)</f>
        <v>-3.51</v>
      </c>
      <c r="P47" s="8">
        <v>62.67</v>
      </c>
      <c r="Q47" s="8">
        <v>64.95</v>
      </c>
      <c r="R47" s="8">
        <v>62.67</v>
      </c>
      <c r="S47" s="8">
        <v>64.95</v>
      </c>
      <c r="T47" s="100">
        <f t="shared" si="5"/>
        <v>-3.51</v>
      </c>
      <c r="U47" s="8">
        <v>64.51</v>
      </c>
      <c r="V47" s="19"/>
    </row>
    <row r="48" spans="2:22" ht="12" customHeight="1">
      <c r="B48" s="50"/>
      <c r="C48" s="51"/>
      <c r="D48" s="52"/>
      <c r="E48" s="52"/>
      <c r="F48" s="52"/>
      <c r="G48" s="52"/>
      <c r="H48" s="52"/>
      <c r="I48" s="52"/>
      <c r="J48" s="52"/>
      <c r="K48" s="19"/>
      <c r="L48" s="30"/>
      <c r="M48" s="35"/>
      <c r="N48" s="44" t="s">
        <v>25</v>
      </c>
      <c r="O48" s="106">
        <f>ROUND(P48/Q48*100-100,2)</f>
        <v>22.21</v>
      </c>
      <c r="P48" s="8">
        <f>SUM(P43:P47)</f>
        <v>2218.09</v>
      </c>
      <c r="Q48" s="8">
        <f>SUM(Q43:Q47)</f>
        <v>1814.9100000000003</v>
      </c>
      <c r="R48" s="8">
        <f>SUM(R43:R47)</f>
        <v>2218.09</v>
      </c>
      <c r="S48" s="8">
        <f>SUM(S43:S47)</f>
        <v>1814.9100000000003</v>
      </c>
      <c r="T48" s="106">
        <f t="shared" si="5"/>
        <v>22.21</v>
      </c>
      <c r="U48" s="8">
        <f>SUM(U43:U47)</f>
        <v>1987.27</v>
      </c>
      <c r="V48" s="19"/>
    </row>
    <row r="49" spans="3:22" ht="12.75">
      <c r="C49" s="20"/>
      <c r="D49" s="19"/>
      <c r="E49" s="52"/>
      <c r="F49" s="53"/>
      <c r="G49" s="53"/>
      <c r="H49" s="53"/>
      <c r="I49" s="53"/>
      <c r="J49" s="53"/>
      <c r="K49" s="19"/>
      <c r="L49" s="30"/>
      <c r="M49" s="34" t="s">
        <v>50</v>
      </c>
      <c r="N49" s="126" t="s">
        <v>53</v>
      </c>
      <c r="O49" s="126"/>
      <c r="P49" s="126"/>
      <c r="Q49" s="126"/>
      <c r="R49" s="126"/>
      <c r="S49" s="126"/>
      <c r="T49" s="126"/>
      <c r="U49" s="127"/>
      <c r="V49" s="19"/>
    </row>
    <row r="50" spans="3:22" ht="13.5" customHeight="1">
      <c r="C50" s="20"/>
      <c r="D50" s="19"/>
      <c r="E50" s="52"/>
      <c r="F50" s="53"/>
      <c r="G50" s="53"/>
      <c r="H50" s="53"/>
      <c r="I50" s="53"/>
      <c r="J50" s="53"/>
      <c r="L50" s="19"/>
      <c r="M50" s="34" t="s">
        <v>81</v>
      </c>
      <c r="N50" s="32" t="s">
        <v>84</v>
      </c>
      <c r="O50" s="32"/>
      <c r="P50" s="32"/>
      <c r="Q50" s="32"/>
      <c r="R50" s="32"/>
      <c r="S50" s="32"/>
      <c r="T50" s="32"/>
      <c r="U50" s="49"/>
      <c r="V50" s="19"/>
    </row>
    <row r="51" spans="3:22" ht="13.5" customHeight="1">
      <c r="C51" s="56"/>
      <c r="D51" s="51"/>
      <c r="E51" s="52"/>
      <c r="F51" s="53"/>
      <c r="G51" s="53"/>
      <c r="H51" s="53"/>
      <c r="I51" s="53"/>
      <c r="J51" s="53"/>
      <c r="L51" s="19"/>
      <c r="M51" s="34" t="s">
        <v>103</v>
      </c>
      <c r="N51" s="46" t="s">
        <v>105</v>
      </c>
      <c r="O51" s="32"/>
      <c r="P51" s="32"/>
      <c r="Q51" s="32"/>
      <c r="R51" s="32"/>
      <c r="S51" s="32"/>
      <c r="T51" s="32"/>
      <c r="U51" s="49"/>
      <c r="V51" s="19"/>
    </row>
    <row r="52" spans="3:22" ht="13.5" customHeight="1">
      <c r="C52" s="56"/>
      <c r="D52" s="52"/>
      <c r="E52" s="52"/>
      <c r="K52" s="19"/>
      <c r="L52" s="19"/>
      <c r="M52" s="54" t="s">
        <v>54</v>
      </c>
      <c r="N52" s="55" t="s">
        <v>102</v>
      </c>
      <c r="O52" s="55"/>
      <c r="P52" s="55"/>
      <c r="Q52" s="55"/>
      <c r="R52" s="55"/>
      <c r="S52" s="55"/>
      <c r="T52" s="55"/>
      <c r="U52" s="60"/>
      <c r="V52" s="19"/>
    </row>
    <row r="53" spans="2:22" ht="12.75" customHeight="1">
      <c r="B53" s="57"/>
      <c r="C53" s="58"/>
      <c r="U53" s="1" t="s">
        <v>88</v>
      </c>
      <c r="V53" s="19"/>
    </row>
    <row r="54" spans="2:22" ht="7.5" customHeight="1">
      <c r="B54" s="57"/>
      <c r="C54" s="58"/>
      <c r="L54" s="19"/>
      <c r="M54" s="19"/>
      <c r="N54" s="19"/>
      <c r="O54" s="19"/>
      <c r="P54" s="19"/>
      <c r="Q54" s="19"/>
      <c r="R54" s="19"/>
      <c r="S54" s="19"/>
      <c r="T54" s="19"/>
      <c r="U54" s="19"/>
      <c r="V54" s="19"/>
    </row>
    <row r="55" spans="1:21" ht="12.75">
      <c r="A55" s="123" t="s">
        <v>122</v>
      </c>
      <c r="B55" s="124"/>
      <c r="C55" s="124"/>
      <c r="D55" s="124"/>
      <c r="E55" s="124"/>
      <c r="F55" s="124"/>
      <c r="G55" s="124"/>
      <c r="H55" s="124"/>
      <c r="I55" s="124"/>
      <c r="J55" s="124"/>
      <c r="K55" s="124"/>
      <c r="L55" s="20"/>
      <c r="M55" s="20"/>
      <c r="N55" s="20"/>
      <c r="O55" s="19"/>
      <c r="P55" s="19"/>
      <c r="Q55" s="19"/>
      <c r="R55" s="19"/>
      <c r="S55" s="19"/>
      <c r="T55" s="19"/>
      <c r="U55" s="19"/>
    </row>
    <row r="56" spans="1:21" ht="12.75">
      <c r="A56" s="123" t="s">
        <v>123</v>
      </c>
      <c r="B56" s="124"/>
      <c r="C56" s="124"/>
      <c r="D56" s="124"/>
      <c r="E56" s="124"/>
      <c r="F56" s="124"/>
      <c r="G56" s="124"/>
      <c r="H56" s="124"/>
      <c r="I56" s="124"/>
      <c r="J56" s="124"/>
      <c r="K56" s="124"/>
      <c r="L56" s="20"/>
      <c r="M56" s="20"/>
      <c r="N56" s="20"/>
      <c r="O56" s="19"/>
      <c r="P56" s="19"/>
      <c r="Q56" s="19"/>
      <c r="R56" s="19"/>
      <c r="S56" s="19"/>
      <c r="T56" s="19"/>
      <c r="U56" s="19"/>
    </row>
    <row r="57" spans="2:13" ht="13.5" customHeight="1">
      <c r="B57" s="125" t="s">
        <v>124</v>
      </c>
      <c r="C57" s="124"/>
      <c r="D57" s="124"/>
      <c r="E57" s="124"/>
      <c r="F57" s="124"/>
      <c r="G57" s="124"/>
      <c r="H57" s="124"/>
      <c r="I57" s="124"/>
      <c r="J57" s="124"/>
      <c r="K57" s="124"/>
      <c r="M57" s="19"/>
    </row>
    <row r="58" spans="2:13" ht="55.5" customHeight="1">
      <c r="B58" s="121" t="s">
        <v>125</v>
      </c>
      <c r="C58" s="122"/>
      <c r="D58" s="122"/>
      <c r="E58" s="122"/>
      <c r="F58" s="122"/>
      <c r="G58" s="122"/>
      <c r="H58" s="122"/>
      <c r="I58" s="122"/>
      <c r="J58" s="122"/>
      <c r="K58" s="122"/>
      <c r="M58" s="19"/>
    </row>
    <row r="59" spans="2:11" ht="39.75" customHeight="1">
      <c r="B59" s="121" t="s">
        <v>126</v>
      </c>
      <c r="C59" s="122"/>
      <c r="D59" s="122"/>
      <c r="E59" s="122"/>
      <c r="F59" s="122"/>
      <c r="G59" s="122"/>
      <c r="H59" s="122"/>
      <c r="I59" s="122"/>
      <c r="J59" s="122"/>
      <c r="K59" s="122"/>
    </row>
    <row r="60" spans="2:11" ht="76.5" customHeight="1">
      <c r="B60" s="121" t="s">
        <v>127</v>
      </c>
      <c r="C60" s="122"/>
      <c r="D60" s="122"/>
      <c r="E60" s="122"/>
      <c r="F60" s="122"/>
      <c r="G60" s="122"/>
      <c r="H60" s="122"/>
      <c r="I60" s="122"/>
      <c r="J60" s="122"/>
      <c r="K60" s="122"/>
    </row>
    <row r="61" spans="2:11" ht="76.5" customHeight="1">
      <c r="B61" s="121" t="s">
        <v>128</v>
      </c>
      <c r="C61" s="122"/>
      <c r="D61" s="122"/>
      <c r="E61" s="122"/>
      <c r="F61" s="122"/>
      <c r="G61" s="122"/>
      <c r="H61" s="122"/>
      <c r="I61" s="122"/>
      <c r="J61" s="122"/>
      <c r="K61" s="122"/>
    </row>
    <row r="62" spans="2:15" ht="19.5" customHeight="1">
      <c r="B62" s="121" t="s">
        <v>129</v>
      </c>
      <c r="C62" s="122"/>
      <c r="D62" s="122"/>
      <c r="E62" s="122"/>
      <c r="F62" s="122"/>
      <c r="G62" s="122"/>
      <c r="H62" s="122"/>
      <c r="I62" s="122"/>
      <c r="J62" s="122"/>
      <c r="K62" s="122"/>
      <c r="N62" s="59"/>
      <c r="O62" s="59"/>
    </row>
    <row r="63" spans="2:11" ht="13.5" customHeight="1">
      <c r="B63" s="121"/>
      <c r="C63" s="122"/>
      <c r="D63" s="122"/>
      <c r="E63" s="122"/>
      <c r="F63" s="122"/>
      <c r="G63" s="122"/>
      <c r="H63" s="122"/>
      <c r="I63" s="122"/>
      <c r="J63" s="122"/>
      <c r="K63" s="122"/>
    </row>
    <row r="65" spans="8:11" ht="12.75">
      <c r="H65" s="119" t="s">
        <v>130</v>
      </c>
      <c r="I65" s="119"/>
      <c r="J65" s="119"/>
      <c r="K65" s="119"/>
    </row>
    <row r="66" spans="8:11" ht="12.75">
      <c r="H66" s="119" t="s">
        <v>131</v>
      </c>
      <c r="I66" s="119"/>
      <c r="J66" s="119"/>
      <c r="K66" s="119"/>
    </row>
    <row r="67" spans="8:11" ht="12.75">
      <c r="H67" s="119"/>
      <c r="I67" s="119"/>
      <c r="J67" s="119"/>
      <c r="K67" s="119"/>
    </row>
    <row r="68" spans="2:11" ht="12.75">
      <c r="B68" s="1" t="s">
        <v>134</v>
      </c>
      <c r="H68" s="119" t="s">
        <v>132</v>
      </c>
      <c r="I68" s="119"/>
      <c r="J68" s="119"/>
      <c r="K68" s="119"/>
    </row>
    <row r="69" spans="2:11" ht="12.75">
      <c r="B69" s="1" t="s">
        <v>135</v>
      </c>
      <c r="H69" s="120" t="s">
        <v>133</v>
      </c>
      <c r="I69" s="120"/>
      <c r="J69" s="120"/>
      <c r="K69" s="120"/>
    </row>
    <row r="70" spans="8:11" ht="12.75">
      <c r="H70" s="118"/>
      <c r="I70" s="118"/>
      <c r="J70" s="118"/>
      <c r="K70" s="118"/>
    </row>
  </sheetData>
  <mergeCells count="18">
    <mergeCell ref="B2:K2"/>
    <mergeCell ref="M2:U2"/>
    <mergeCell ref="A55:K55"/>
    <mergeCell ref="A56:K56"/>
    <mergeCell ref="B57:K57"/>
    <mergeCell ref="N49:U49"/>
    <mergeCell ref="B58:K58"/>
    <mergeCell ref="B59:K59"/>
    <mergeCell ref="B60:K60"/>
    <mergeCell ref="B61:K61"/>
    <mergeCell ref="B62:K62"/>
    <mergeCell ref="B63:K63"/>
    <mergeCell ref="H65:K65"/>
    <mergeCell ref="H70:K70"/>
    <mergeCell ref="H66:K66"/>
    <mergeCell ref="H67:K67"/>
    <mergeCell ref="H68:K68"/>
    <mergeCell ref="H69:K69"/>
  </mergeCells>
  <printOptions horizontalCentered="1" verticalCentered="1"/>
  <pageMargins left="0" right="0" top="0" bottom="0" header="0" footer="0"/>
  <pageSetup horizontalDpi="300" verticalDpi="3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typest-4</dc:creator>
  <cp:keywords/>
  <dc:description/>
  <cp:lastModifiedBy>viren</cp:lastModifiedBy>
  <cp:lastPrinted>2006-10-27T07:05:15Z</cp:lastPrinted>
  <dcterms:created xsi:type="dcterms:W3CDTF">2000-05-05T10:00:49Z</dcterms:created>
  <dcterms:modified xsi:type="dcterms:W3CDTF">2006-10-28T14:02:29Z</dcterms:modified>
  <cp:category/>
  <cp:version/>
  <cp:contentType/>
  <cp:contentStatus/>
</cp:coreProperties>
</file>